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13_ncr:1_{28063704-11CE-4E59-A64F-5D92F0C0CDFC}" xr6:coauthVersionLast="47" xr6:coauthVersionMax="47" xr10:uidLastSave="{00000000-0000-0000-0000-000000000000}"/>
  <bookViews>
    <workbookView xWindow="-96" yWindow="0" windowWidth="11712" windowHeight="14736" firstSheet="1" activeTab="2" xr2:uid="{00000000-000D-0000-FFFF-FFFF00000000}"/>
  </bookViews>
  <sheets>
    <sheet name="MONTHENTRY" sheetId="8" state="hidden" r:id="rId1"/>
    <sheet name="Sum &amp; FG" sheetId="4" r:id="rId2"/>
    <sheet name="State Details " sheetId="27" r:id="rId3"/>
    <sheet name="LG Details" sheetId="17" r:id="rId4"/>
    <sheet name="SumSum" sheetId="14" r:id="rId5"/>
    <sheet name="Ecology to States" sheetId="13" r:id="rId6"/>
    <sheet name="Ecology to LGCs" sheetId="21" r:id="rId7"/>
    <sheet name="ECOLOGY TO INDIVIDUAL LGCS" sheetId="19" r:id="rId8"/>
  </sheets>
  <definedNames>
    <definedName name="ACCTDATE">#REF!</definedName>
    <definedName name="acctmonth">MONTHENTRY!$F$6</definedName>
    <definedName name="previuosmonth">MONTHENTRY!$B$6</definedName>
    <definedName name="_xlnm.Print_Area" localSheetId="4">SumSum!$A$1:$K$43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3" i="19" l="1"/>
  <c r="F782" i="19"/>
  <c r="F781" i="19"/>
  <c r="F780" i="19"/>
  <c r="F779" i="19"/>
  <c r="F778" i="19"/>
  <c r="F777" i="19"/>
  <c r="F776" i="19"/>
  <c r="F775" i="19"/>
  <c r="F774" i="19"/>
  <c r="F773" i="19"/>
  <c r="F772" i="19"/>
  <c r="F771" i="19"/>
  <c r="F770" i="19"/>
  <c r="F769" i="19"/>
  <c r="F768" i="19"/>
  <c r="F767" i="19"/>
  <c r="F766" i="19"/>
  <c r="F765" i="19"/>
  <c r="F764" i="19"/>
  <c r="F763" i="19"/>
  <c r="F762" i="19"/>
  <c r="F761" i="19"/>
  <c r="F760" i="19"/>
  <c r="F759" i="19"/>
  <c r="F758" i="19"/>
  <c r="F757" i="19"/>
  <c r="F756" i="19"/>
  <c r="F755" i="19"/>
  <c r="F754" i="19"/>
  <c r="F753" i="19"/>
  <c r="F752" i="19"/>
  <c r="F751" i="19"/>
  <c r="F750" i="19"/>
  <c r="F749" i="19"/>
  <c r="F748" i="19"/>
  <c r="F747" i="19"/>
  <c r="F746" i="19"/>
  <c r="F745" i="19"/>
  <c r="F744" i="19"/>
  <c r="F743" i="19"/>
  <c r="F742" i="19"/>
  <c r="F741" i="19"/>
  <c r="F740" i="19"/>
  <c r="F739" i="19"/>
  <c r="F738" i="19"/>
  <c r="F737" i="19"/>
  <c r="F736" i="19"/>
  <c r="F735" i="19"/>
  <c r="F734" i="19"/>
  <c r="F733" i="19"/>
  <c r="F732" i="19"/>
  <c r="F731" i="19"/>
  <c r="F730" i="19"/>
  <c r="F729" i="19"/>
  <c r="F728" i="19"/>
  <c r="F727" i="19"/>
  <c r="F726" i="19"/>
  <c r="F725" i="19"/>
  <c r="F724" i="19"/>
  <c r="F723" i="19"/>
  <c r="F722" i="19"/>
  <c r="F721" i="19"/>
  <c r="F720" i="19"/>
  <c r="F719" i="19"/>
  <c r="F718" i="19"/>
  <c r="F717" i="19"/>
  <c r="F716" i="19"/>
  <c r="F715" i="19"/>
  <c r="F714" i="19"/>
  <c r="F713" i="19"/>
  <c r="F712" i="19"/>
  <c r="F711" i="19"/>
  <c r="F710" i="19"/>
  <c r="F709" i="19"/>
  <c r="F708" i="19"/>
  <c r="F707" i="19"/>
  <c r="F706" i="19"/>
  <c r="F705" i="19"/>
  <c r="F704" i="19"/>
  <c r="F703" i="19"/>
  <c r="F702" i="19"/>
  <c r="F701" i="19"/>
  <c r="F700" i="19"/>
  <c r="F699" i="19"/>
  <c r="F698" i="19"/>
  <c r="F697" i="19"/>
  <c r="F696" i="19"/>
  <c r="F695" i="19"/>
  <c r="F694" i="19"/>
  <c r="F693" i="19"/>
  <c r="F692" i="19"/>
  <c r="F691" i="19"/>
  <c r="F690" i="19"/>
  <c r="F689" i="19"/>
  <c r="F688" i="19"/>
  <c r="F687" i="19"/>
  <c r="F686" i="19"/>
  <c r="F685" i="19"/>
  <c r="F684" i="19"/>
  <c r="F683" i="19"/>
  <c r="F682" i="19"/>
  <c r="F681" i="19"/>
  <c r="F680" i="19"/>
  <c r="F679" i="19"/>
  <c r="F678" i="19"/>
  <c r="F677" i="19"/>
  <c r="F676" i="19"/>
  <c r="F675" i="19"/>
  <c r="F674" i="19"/>
  <c r="F673" i="19"/>
  <c r="F672" i="19"/>
  <c r="F671" i="19"/>
  <c r="F670" i="19"/>
  <c r="F669" i="19"/>
  <c r="F668" i="19"/>
  <c r="F667" i="19"/>
  <c r="F666" i="19"/>
  <c r="F665" i="19"/>
  <c r="F664" i="19"/>
  <c r="F663" i="19"/>
  <c r="F662" i="19"/>
  <c r="F661" i="19"/>
  <c r="F660" i="19"/>
  <c r="F659" i="19"/>
  <c r="F658" i="19"/>
  <c r="F657" i="19"/>
  <c r="F656" i="19"/>
  <c r="F655" i="19"/>
  <c r="F654" i="19"/>
  <c r="F653" i="19"/>
  <c r="F652" i="19"/>
  <c r="F651" i="19"/>
  <c r="F650" i="19"/>
  <c r="F649" i="19"/>
  <c r="F648" i="19"/>
  <c r="F647" i="19"/>
  <c r="F646" i="19"/>
  <c r="F645" i="19"/>
  <c r="F644" i="19"/>
  <c r="F643" i="19"/>
  <c r="F642" i="19"/>
  <c r="F641" i="19"/>
  <c r="F640" i="19"/>
  <c r="F639" i="19"/>
  <c r="F638" i="19"/>
  <c r="F637" i="19"/>
  <c r="F636" i="19"/>
  <c r="F635" i="19"/>
  <c r="F634" i="19"/>
  <c r="F633" i="19"/>
  <c r="F632" i="19"/>
  <c r="F631" i="19"/>
  <c r="F630" i="19"/>
  <c r="F629" i="19"/>
  <c r="F628" i="19"/>
  <c r="F627" i="19"/>
  <c r="F626" i="19"/>
  <c r="F625" i="19"/>
  <c r="F624" i="19"/>
  <c r="F623" i="19"/>
  <c r="F622" i="19"/>
  <c r="F621" i="19"/>
  <c r="F620" i="19"/>
  <c r="F619" i="19"/>
  <c r="F618" i="19"/>
  <c r="F617" i="19"/>
  <c r="F616" i="19"/>
  <c r="F615" i="19"/>
  <c r="F614" i="19"/>
  <c r="F613" i="19"/>
  <c r="F612" i="19"/>
  <c r="F611" i="19"/>
  <c r="F610" i="19"/>
  <c r="F609" i="19"/>
  <c r="F608" i="19"/>
  <c r="F607" i="19"/>
  <c r="F606" i="19"/>
  <c r="F605" i="19"/>
  <c r="F604" i="19"/>
  <c r="F603" i="19"/>
  <c r="F602" i="19"/>
  <c r="F601" i="19"/>
  <c r="F600" i="19"/>
  <c r="F599" i="19"/>
  <c r="F598" i="19"/>
  <c r="F597" i="19"/>
  <c r="F596" i="19"/>
  <c r="F595" i="19"/>
  <c r="F594" i="19"/>
  <c r="F593" i="19"/>
  <c r="F592" i="19"/>
  <c r="F591" i="19"/>
  <c r="F590" i="19"/>
  <c r="F589" i="19"/>
  <c r="F588" i="19"/>
  <c r="F587" i="19"/>
  <c r="F586" i="19"/>
  <c r="F585" i="19"/>
  <c r="F584" i="19"/>
  <c r="F583" i="19"/>
  <c r="F582" i="19"/>
  <c r="F581" i="19"/>
  <c r="F580" i="19"/>
  <c r="F579" i="19"/>
  <c r="F578" i="19"/>
  <c r="F577" i="19"/>
  <c r="F576" i="19"/>
  <c r="F575" i="19"/>
  <c r="F574" i="19"/>
  <c r="F573" i="19"/>
  <c r="F572" i="19"/>
  <c r="F571" i="19"/>
  <c r="F570" i="19"/>
  <c r="F569" i="19"/>
  <c r="F568" i="19"/>
  <c r="F567" i="19"/>
  <c r="F566" i="19"/>
  <c r="F565" i="19"/>
  <c r="F564" i="19"/>
  <c r="F563" i="19"/>
  <c r="F562" i="19"/>
  <c r="F561" i="19"/>
  <c r="F560" i="19"/>
  <c r="F559" i="19"/>
  <c r="F558" i="19"/>
  <c r="F557" i="19"/>
  <c r="F556" i="19"/>
  <c r="F555" i="19"/>
  <c r="F554" i="19"/>
  <c r="F553" i="19"/>
  <c r="F552" i="19"/>
  <c r="F551" i="19"/>
  <c r="F550" i="19"/>
  <c r="F549" i="19"/>
  <c r="F548" i="19"/>
  <c r="F547" i="19"/>
  <c r="F546" i="19"/>
  <c r="F545" i="19"/>
  <c r="F544" i="19"/>
  <c r="F543" i="19"/>
  <c r="F542" i="19"/>
  <c r="F541" i="19"/>
  <c r="F540" i="19"/>
  <c r="F539" i="19"/>
  <c r="F538" i="19"/>
  <c r="F537" i="19"/>
  <c r="F536" i="19"/>
  <c r="F535" i="19"/>
  <c r="F534" i="19"/>
  <c r="F533" i="19"/>
  <c r="F532" i="19"/>
  <c r="F531" i="19"/>
  <c r="F530" i="19"/>
  <c r="F529" i="19"/>
  <c r="F528" i="19"/>
  <c r="F527" i="19"/>
  <c r="F526" i="19"/>
  <c r="F525" i="19"/>
  <c r="F524" i="19"/>
  <c r="F523" i="19"/>
  <c r="F522" i="19"/>
  <c r="F521" i="19"/>
  <c r="F520" i="19"/>
  <c r="F519" i="19"/>
  <c r="F518" i="19"/>
  <c r="F517" i="19"/>
  <c r="F516" i="19"/>
  <c r="F515" i="19"/>
  <c r="F514" i="19"/>
  <c r="F513" i="19"/>
  <c r="F512" i="19"/>
  <c r="F511" i="19"/>
  <c r="F510" i="19"/>
  <c r="F509" i="19"/>
  <c r="F508" i="19"/>
  <c r="F507" i="19"/>
  <c r="F506" i="19"/>
  <c r="F505" i="19"/>
  <c r="F504" i="19"/>
  <c r="F503" i="19"/>
  <c r="F502" i="19"/>
  <c r="F501" i="19"/>
  <c r="F500" i="19"/>
  <c r="F499" i="19"/>
  <c r="F498" i="19"/>
  <c r="F497" i="19"/>
  <c r="F496" i="19"/>
  <c r="F495" i="19"/>
  <c r="F494" i="19"/>
  <c r="F493" i="19"/>
  <c r="F492" i="19"/>
  <c r="F491" i="19"/>
  <c r="F490" i="19"/>
  <c r="F489" i="19"/>
  <c r="F488" i="19"/>
  <c r="F487" i="19"/>
  <c r="F486" i="19"/>
  <c r="F485" i="19"/>
  <c r="F484" i="19"/>
  <c r="F483" i="19"/>
  <c r="F482" i="19"/>
  <c r="F481" i="19"/>
  <c r="F480" i="19"/>
  <c r="F479" i="19"/>
  <c r="F478" i="19"/>
  <c r="F477" i="19"/>
  <c r="F476" i="19"/>
  <c r="F475" i="19"/>
  <c r="F474" i="19"/>
  <c r="F473" i="19"/>
  <c r="F472" i="19"/>
  <c r="F471" i="19"/>
  <c r="F470" i="19"/>
  <c r="F469" i="19"/>
  <c r="F468" i="19"/>
  <c r="F467" i="19"/>
  <c r="F466" i="19"/>
  <c r="F465" i="19"/>
  <c r="F464" i="19"/>
  <c r="F463" i="19"/>
  <c r="F462" i="19"/>
  <c r="F461" i="19"/>
  <c r="F460" i="19"/>
  <c r="F459" i="19"/>
  <c r="F458" i="19"/>
  <c r="F457" i="19"/>
  <c r="F456" i="19"/>
  <c r="F455" i="19"/>
  <c r="F454" i="19"/>
  <c r="F453" i="19"/>
  <c r="F452" i="19"/>
  <c r="F451" i="19"/>
  <c r="F450" i="19"/>
  <c r="F449" i="19"/>
  <c r="F448" i="19"/>
  <c r="F447" i="19"/>
  <c r="F446" i="19"/>
  <c r="F445" i="19"/>
  <c r="F444" i="19"/>
  <c r="F443" i="19"/>
  <c r="F442" i="19"/>
  <c r="F441" i="19"/>
  <c r="F440" i="19"/>
  <c r="F439" i="19"/>
  <c r="F438" i="19"/>
  <c r="F437" i="19"/>
  <c r="F436" i="19"/>
  <c r="F435" i="19"/>
  <c r="F434" i="19"/>
  <c r="F433" i="19"/>
  <c r="F432" i="19"/>
  <c r="F431" i="19"/>
  <c r="F430" i="19"/>
  <c r="F429" i="19"/>
  <c r="F428" i="19"/>
  <c r="F427" i="19"/>
  <c r="F426" i="19"/>
  <c r="F425" i="19"/>
  <c r="F424" i="19"/>
  <c r="F423" i="19"/>
  <c r="F422" i="19"/>
  <c r="F421" i="19"/>
  <c r="F420" i="19"/>
  <c r="F419" i="19"/>
  <c r="F418" i="19"/>
  <c r="F417" i="19"/>
  <c r="F416" i="19"/>
  <c r="F415" i="19"/>
  <c r="F414" i="19"/>
  <c r="F413" i="19"/>
  <c r="F412" i="19"/>
  <c r="F411" i="19"/>
  <c r="F410" i="19"/>
  <c r="F409" i="19"/>
  <c r="F408" i="19"/>
  <c r="F407" i="19"/>
  <c r="F406" i="19"/>
  <c r="F405" i="19"/>
  <c r="F404" i="19"/>
  <c r="F403" i="19"/>
  <c r="F402" i="19"/>
  <c r="F401" i="19"/>
  <c r="F400" i="19"/>
  <c r="F399" i="19"/>
  <c r="F398" i="19"/>
  <c r="F397" i="19"/>
  <c r="F396" i="19"/>
  <c r="F395" i="19"/>
  <c r="F394" i="19"/>
  <c r="F393" i="19"/>
  <c r="F392" i="19"/>
  <c r="F391" i="19"/>
  <c r="F390" i="19"/>
  <c r="F389" i="19"/>
  <c r="F388" i="19"/>
  <c r="F387" i="19"/>
  <c r="F386" i="19"/>
  <c r="F385" i="19"/>
  <c r="F384" i="19"/>
  <c r="F383" i="19"/>
  <c r="F382" i="19"/>
  <c r="F381" i="19"/>
  <c r="F380" i="19"/>
  <c r="F379" i="19"/>
  <c r="F378" i="19"/>
  <c r="F377" i="19"/>
  <c r="F376" i="19"/>
  <c r="F375" i="19"/>
  <c r="F374" i="19"/>
  <c r="F373" i="19"/>
  <c r="F372" i="19"/>
  <c r="F371" i="19"/>
  <c r="F370" i="19"/>
  <c r="F369" i="19"/>
  <c r="F368" i="19"/>
  <c r="F367" i="19"/>
  <c r="F366" i="19"/>
  <c r="F365" i="19"/>
  <c r="F364" i="19"/>
  <c r="F363" i="19"/>
  <c r="F362" i="19"/>
  <c r="F361" i="19"/>
  <c r="F360" i="19"/>
  <c r="F359" i="19"/>
  <c r="F358" i="19"/>
  <c r="F357" i="19"/>
  <c r="F356" i="19"/>
  <c r="F355" i="19"/>
  <c r="F354" i="19"/>
  <c r="F353" i="19"/>
  <c r="F352" i="19"/>
  <c r="F351" i="19"/>
  <c r="F350" i="19"/>
  <c r="F349" i="19"/>
  <c r="F348" i="19"/>
  <c r="F347" i="19"/>
  <c r="F346" i="19"/>
  <c r="F345" i="19"/>
  <c r="F344" i="19"/>
  <c r="F343" i="19"/>
  <c r="F342" i="19"/>
  <c r="F341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5" i="19"/>
  <c r="F324" i="19"/>
  <c r="F323" i="19"/>
  <c r="F322" i="19"/>
  <c r="F321" i="19"/>
  <c r="F320" i="19"/>
  <c r="F319" i="19"/>
  <c r="F318" i="19"/>
  <c r="F317" i="19"/>
  <c r="F316" i="19"/>
  <c r="F315" i="19"/>
  <c r="F314" i="19"/>
  <c r="F313" i="19"/>
  <c r="F312" i="19"/>
  <c r="F311" i="19"/>
  <c r="F310" i="19"/>
  <c r="F309" i="19"/>
  <c r="F308" i="19"/>
  <c r="F307" i="19"/>
  <c r="F306" i="19"/>
  <c r="F305" i="19"/>
  <c r="F304" i="19"/>
  <c r="F303" i="19"/>
  <c r="F302" i="19"/>
  <c r="F301" i="19"/>
  <c r="F300" i="19"/>
  <c r="F299" i="19"/>
  <c r="F298" i="19"/>
  <c r="F297" i="19"/>
  <c r="F296" i="19"/>
  <c r="F295" i="19"/>
  <c r="F294" i="19"/>
  <c r="F293" i="19"/>
  <c r="F292" i="19"/>
  <c r="F291" i="19"/>
  <c r="F290" i="19"/>
  <c r="F289" i="19"/>
  <c r="F288" i="19"/>
  <c r="F287" i="19"/>
  <c r="F286" i="19"/>
  <c r="F285" i="19"/>
  <c r="F284" i="19"/>
  <c r="F283" i="19"/>
  <c r="F282" i="19"/>
  <c r="F281" i="19"/>
  <c r="F280" i="19"/>
  <c r="F279" i="19"/>
  <c r="F278" i="19"/>
  <c r="F277" i="19"/>
  <c r="F276" i="19"/>
  <c r="F275" i="19"/>
  <c r="F274" i="19"/>
  <c r="F273" i="19"/>
  <c r="F272" i="19"/>
  <c r="F271" i="19"/>
  <c r="F270" i="19"/>
  <c r="F269" i="19"/>
  <c r="F268" i="19"/>
  <c r="F267" i="19"/>
  <c r="F266" i="19"/>
  <c r="F265" i="19"/>
  <c r="F264" i="19"/>
  <c r="F263" i="19"/>
  <c r="F262" i="19"/>
  <c r="F261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1" i="19"/>
  <c r="F170" i="19"/>
  <c r="F169" i="19"/>
  <c r="F168" i="19"/>
  <c r="F167" i="19"/>
  <c r="F166" i="19"/>
  <c r="F165" i="19"/>
  <c r="F164" i="19"/>
  <c r="F163" i="19"/>
  <c r="F162" i="19"/>
  <c r="F161" i="19"/>
  <c r="F160" i="19"/>
  <c r="F159" i="19"/>
  <c r="F158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6" i="19"/>
  <c r="F125" i="19"/>
  <c r="F124" i="19"/>
  <c r="F123" i="19"/>
  <c r="F122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E43" i="21"/>
  <c r="D43" i="21"/>
  <c r="C43" i="21"/>
  <c r="E42" i="21"/>
  <c r="E41" i="21"/>
  <c r="E40" i="21"/>
  <c r="E39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42" i="13"/>
  <c r="D42" i="13"/>
  <c r="C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K43" i="14"/>
  <c r="J43" i="14"/>
  <c r="I43" i="14"/>
  <c r="H43" i="14"/>
  <c r="G43" i="14"/>
  <c r="F43" i="14"/>
  <c r="E43" i="14"/>
  <c r="D43" i="14"/>
  <c r="C43" i="14"/>
  <c r="K42" i="14"/>
  <c r="I42" i="14"/>
  <c r="K41" i="14"/>
  <c r="I41" i="14"/>
  <c r="K40" i="14"/>
  <c r="I40" i="14"/>
  <c r="K39" i="14"/>
  <c r="I39" i="14"/>
  <c r="K38" i="14"/>
  <c r="I38" i="14"/>
  <c r="K37" i="14"/>
  <c r="I37" i="14"/>
  <c r="H37" i="14"/>
  <c r="K36" i="14"/>
  <c r="I36" i="14"/>
  <c r="H36" i="14"/>
  <c r="K35" i="14"/>
  <c r="I35" i="14"/>
  <c r="K34" i="14"/>
  <c r="I34" i="14"/>
  <c r="K33" i="14"/>
  <c r="I33" i="14"/>
  <c r="H33" i="14"/>
  <c r="K32" i="14"/>
  <c r="I32" i="14"/>
  <c r="K31" i="14"/>
  <c r="I31" i="14"/>
  <c r="H31" i="14"/>
  <c r="K30" i="14"/>
  <c r="I30" i="14"/>
  <c r="K29" i="14"/>
  <c r="I29" i="14"/>
  <c r="K28" i="14"/>
  <c r="I28" i="14"/>
  <c r="H28" i="14"/>
  <c r="K27" i="14"/>
  <c r="I27" i="14"/>
  <c r="H27" i="14"/>
  <c r="K26" i="14"/>
  <c r="I26" i="14"/>
  <c r="H26" i="14"/>
  <c r="K25" i="14"/>
  <c r="I25" i="14"/>
  <c r="K24" i="14"/>
  <c r="I24" i="14"/>
  <c r="D24" i="14"/>
  <c r="K23" i="14"/>
  <c r="I23" i="14"/>
  <c r="K22" i="14"/>
  <c r="I22" i="14"/>
  <c r="K21" i="14"/>
  <c r="I21" i="14"/>
  <c r="H21" i="14"/>
  <c r="K20" i="14"/>
  <c r="I20" i="14"/>
  <c r="K19" i="14"/>
  <c r="I19" i="14"/>
  <c r="K18" i="14"/>
  <c r="I18" i="14"/>
  <c r="K17" i="14"/>
  <c r="I17" i="14"/>
  <c r="H17" i="14"/>
  <c r="K16" i="14"/>
  <c r="I16" i="14"/>
  <c r="D16" i="14"/>
  <c r="K15" i="14"/>
  <c r="I15" i="14"/>
  <c r="H15" i="14"/>
  <c r="K14" i="14"/>
  <c r="I14" i="14"/>
  <c r="H14" i="14"/>
  <c r="K13" i="14"/>
  <c r="I13" i="14"/>
  <c r="K12" i="14"/>
  <c r="I12" i="14"/>
  <c r="H12" i="14"/>
  <c r="K11" i="14"/>
  <c r="I11" i="14"/>
  <c r="H11" i="14"/>
  <c r="K10" i="14"/>
  <c r="I10" i="14"/>
  <c r="K9" i="14"/>
  <c r="I9" i="14"/>
  <c r="K8" i="14"/>
  <c r="I8" i="14"/>
  <c r="H8" i="14"/>
  <c r="K7" i="14"/>
  <c r="I7" i="14"/>
  <c r="K6" i="14"/>
  <c r="I6" i="14"/>
  <c r="H6" i="14"/>
  <c r="M413" i="17"/>
  <c r="L413" i="17"/>
  <c r="K413" i="17"/>
  <c r="J413" i="17"/>
  <c r="I413" i="17"/>
  <c r="H413" i="17"/>
  <c r="G413" i="17"/>
  <c r="F413" i="17"/>
  <c r="E413" i="17"/>
  <c r="AA412" i="17"/>
  <c r="T412" i="17"/>
  <c r="M412" i="17"/>
  <c r="K412" i="17"/>
  <c r="F412" i="17"/>
  <c r="AA411" i="17"/>
  <c r="Z411" i="17"/>
  <c r="Y411" i="17"/>
  <c r="X411" i="17"/>
  <c r="W411" i="17"/>
  <c r="V411" i="17"/>
  <c r="U411" i="17"/>
  <c r="T411" i="17"/>
  <c r="S411" i="17"/>
  <c r="M411" i="17"/>
  <c r="K411" i="17"/>
  <c r="F411" i="17"/>
  <c r="AA410" i="17"/>
  <c r="Y410" i="17"/>
  <c r="M410" i="17"/>
  <c r="K410" i="17"/>
  <c r="F410" i="17"/>
  <c r="AA409" i="17"/>
  <c r="Y409" i="17"/>
  <c r="M409" i="17"/>
  <c r="K409" i="17"/>
  <c r="F409" i="17"/>
  <c r="AA408" i="17"/>
  <c r="Y408" i="17"/>
  <c r="M408" i="17"/>
  <c r="K408" i="17"/>
  <c r="F408" i="17"/>
  <c r="AA407" i="17"/>
  <c r="Y407" i="17"/>
  <c r="M407" i="17"/>
  <c r="K407" i="17"/>
  <c r="F407" i="17"/>
  <c r="AA406" i="17"/>
  <c r="Y406" i="17"/>
  <c r="M406" i="17"/>
  <c r="K406" i="17"/>
  <c r="F406" i="17"/>
  <c r="AA405" i="17"/>
  <c r="Y405" i="17"/>
  <c r="M405" i="17"/>
  <c r="K405" i="17"/>
  <c r="F405" i="17"/>
  <c r="AA404" i="17"/>
  <c r="Z404" i="17"/>
  <c r="Y404" i="17"/>
  <c r="X404" i="17"/>
  <c r="W404" i="17"/>
  <c r="V404" i="17"/>
  <c r="U404" i="17"/>
  <c r="T404" i="17"/>
  <c r="S404" i="17"/>
  <c r="M404" i="17"/>
  <c r="K404" i="17"/>
  <c r="F404" i="17"/>
  <c r="AA403" i="17"/>
  <c r="Y403" i="17"/>
  <c r="M403" i="17"/>
  <c r="K403" i="17"/>
  <c r="F403" i="17"/>
  <c r="AA402" i="17"/>
  <c r="Y402" i="17"/>
  <c r="M402" i="17"/>
  <c r="K402" i="17"/>
  <c r="F402" i="17"/>
  <c r="AA401" i="17"/>
  <c r="Y401" i="17"/>
  <c r="M401" i="17"/>
  <c r="K401" i="17"/>
  <c r="F401" i="17"/>
  <c r="AA400" i="17"/>
  <c r="Y400" i="17"/>
  <c r="M400" i="17"/>
  <c r="K400" i="17"/>
  <c r="F400" i="17"/>
  <c r="AA399" i="17"/>
  <c r="Y399" i="17"/>
  <c r="M399" i="17"/>
  <c r="K399" i="17"/>
  <c r="F399" i="17"/>
  <c r="AA398" i="17"/>
  <c r="Y398" i="17"/>
  <c r="M398" i="17"/>
  <c r="K398" i="17"/>
  <c r="F398" i="17"/>
  <c r="AA397" i="17"/>
  <c r="Y397" i="17"/>
  <c r="M397" i="17"/>
  <c r="K397" i="17"/>
  <c r="F397" i="17"/>
  <c r="AA396" i="17"/>
  <c r="Y396" i="17"/>
  <c r="M396" i="17"/>
  <c r="K396" i="17"/>
  <c r="F396" i="17"/>
  <c r="AA395" i="17"/>
  <c r="Y395" i="17"/>
  <c r="M395" i="17"/>
  <c r="K395" i="17"/>
  <c r="F395" i="17"/>
  <c r="AA394" i="17"/>
  <c r="Y394" i="17"/>
  <c r="M394" i="17"/>
  <c r="K394" i="17"/>
  <c r="F394" i="17"/>
  <c r="AA393" i="17"/>
  <c r="Y393" i="17"/>
  <c r="M393" i="17"/>
  <c r="K393" i="17"/>
  <c r="F393" i="17"/>
  <c r="AA392" i="17"/>
  <c r="Y392" i="17"/>
  <c r="M392" i="17"/>
  <c r="K392" i="17"/>
  <c r="F392" i="17"/>
  <c r="AA391" i="17"/>
  <c r="Y391" i="17"/>
  <c r="M391" i="17"/>
  <c r="K391" i="17"/>
  <c r="F391" i="17"/>
  <c r="AA390" i="17"/>
  <c r="Y390" i="17"/>
  <c r="M390" i="17"/>
  <c r="K390" i="17"/>
  <c r="F390" i="17"/>
  <c r="AA389" i="17"/>
  <c r="Z389" i="17"/>
  <c r="Y389" i="17"/>
  <c r="X389" i="17"/>
  <c r="W389" i="17"/>
  <c r="V389" i="17"/>
  <c r="U389" i="17"/>
  <c r="T389" i="17"/>
  <c r="S389" i="17"/>
  <c r="M389" i="17"/>
  <c r="K389" i="17"/>
  <c r="F389" i="17"/>
  <c r="AA388" i="17"/>
  <c r="Y388" i="17"/>
  <c r="M388" i="17"/>
  <c r="K388" i="17"/>
  <c r="F388" i="17"/>
  <c r="AA387" i="17"/>
  <c r="Y387" i="17"/>
  <c r="M387" i="17"/>
  <c r="L387" i="17"/>
  <c r="K387" i="17"/>
  <c r="J387" i="17"/>
  <c r="I387" i="17"/>
  <c r="H387" i="17"/>
  <c r="G387" i="17"/>
  <c r="F387" i="17"/>
  <c r="E387" i="17"/>
  <c r="AA386" i="17"/>
  <c r="Y386" i="17"/>
  <c r="M386" i="17"/>
  <c r="K386" i="17"/>
  <c r="AA385" i="17"/>
  <c r="Y385" i="17"/>
  <c r="M385" i="17"/>
  <c r="K385" i="17"/>
  <c r="AA384" i="17"/>
  <c r="Y384" i="17"/>
  <c r="M384" i="17"/>
  <c r="K384" i="17"/>
  <c r="AA383" i="17"/>
  <c r="Y383" i="17"/>
  <c r="M383" i="17"/>
  <c r="K383" i="17"/>
  <c r="AA382" i="17"/>
  <c r="Y382" i="17"/>
  <c r="M382" i="17"/>
  <c r="K382" i="17"/>
  <c r="AA381" i="17"/>
  <c r="Y381" i="17"/>
  <c r="M381" i="17"/>
  <c r="K381" i="17"/>
  <c r="AA380" i="17"/>
  <c r="Y380" i="17"/>
  <c r="M380" i="17"/>
  <c r="K380" i="17"/>
  <c r="AA379" i="17"/>
  <c r="Y379" i="17"/>
  <c r="M379" i="17"/>
  <c r="K379" i="17"/>
  <c r="AA378" i="17"/>
  <c r="Y378" i="17"/>
  <c r="M378" i="17"/>
  <c r="K378" i="17"/>
  <c r="AA377" i="17"/>
  <c r="Y377" i="17"/>
  <c r="M377" i="17"/>
  <c r="K377" i="17"/>
  <c r="AA376" i="17"/>
  <c r="Y376" i="17"/>
  <c r="M376" i="17"/>
  <c r="K376" i="17"/>
  <c r="AA375" i="17"/>
  <c r="Y375" i="17"/>
  <c r="M375" i="17"/>
  <c r="K375" i="17"/>
  <c r="AA374" i="17"/>
  <c r="Y374" i="17"/>
  <c r="M374" i="17"/>
  <c r="K374" i="17"/>
  <c r="AA373" i="17"/>
  <c r="Y373" i="17"/>
  <c r="M373" i="17"/>
  <c r="K373" i="17"/>
  <c r="AA372" i="17"/>
  <c r="Y372" i="17"/>
  <c r="M372" i="17"/>
  <c r="K372" i="17"/>
  <c r="AA371" i="17"/>
  <c r="Z371" i="17"/>
  <c r="Y371" i="17"/>
  <c r="X371" i="17"/>
  <c r="W371" i="17"/>
  <c r="V371" i="17"/>
  <c r="U371" i="17"/>
  <c r="T371" i="17"/>
  <c r="S371" i="17"/>
  <c r="M371" i="17"/>
  <c r="K371" i="17"/>
  <c r="AA370" i="17"/>
  <c r="Y370" i="17"/>
  <c r="M370" i="17"/>
  <c r="K370" i="17"/>
  <c r="AA369" i="17"/>
  <c r="Y369" i="17"/>
  <c r="M369" i="17"/>
  <c r="K369" i="17"/>
  <c r="AA368" i="17"/>
  <c r="Y368" i="17"/>
  <c r="M368" i="17"/>
  <c r="K368" i="17"/>
  <c r="AA367" i="17"/>
  <c r="Y367" i="17"/>
  <c r="M367" i="17"/>
  <c r="K367" i="17"/>
  <c r="AA366" i="17"/>
  <c r="Y366" i="17"/>
  <c r="M366" i="17"/>
  <c r="K366" i="17"/>
  <c r="AA365" i="17"/>
  <c r="Y365" i="17"/>
  <c r="M365" i="17"/>
  <c r="K365" i="17"/>
  <c r="AA364" i="17"/>
  <c r="Y364" i="17"/>
  <c r="M364" i="17"/>
  <c r="K364" i="17"/>
  <c r="AA363" i="17"/>
  <c r="Y363" i="17"/>
  <c r="M363" i="17"/>
  <c r="L363" i="17"/>
  <c r="K363" i="17"/>
  <c r="J363" i="17"/>
  <c r="I363" i="17"/>
  <c r="H363" i="17"/>
  <c r="G363" i="17"/>
  <c r="F363" i="17"/>
  <c r="E363" i="17"/>
  <c r="AA362" i="17"/>
  <c r="Y362" i="17"/>
  <c r="M362" i="17"/>
  <c r="K362" i="17"/>
  <c r="AA361" i="17"/>
  <c r="Y361" i="17"/>
  <c r="M361" i="17"/>
  <c r="K361" i="17"/>
  <c r="AA360" i="17"/>
  <c r="Y360" i="17"/>
  <c r="M360" i="17"/>
  <c r="K360" i="17"/>
  <c r="AA359" i="17"/>
  <c r="Y359" i="17"/>
  <c r="M359" i="17"/>
  <c r="K359" i="17"/>
  <c r="AA358" i="17"/>
  <c r="Y358" i="17"/>
  <c r="M358" i="17"/>
  <c r="K358" i="17"/>
  <c r="AA357" i="17"/>
  <c r="Y357" i="17"/>
  <c r="M357" i="17"/>
  <c r="K357" i="17"/>
  <c r="AA356" i="17"/>
  <c r="Y356" i="17"/>
  <c r="M356" i="17"/>
  <c r="K356" i="17"/>
  <c r="AA355" i="17"/>
  <c r="Y355" i="17"/>
  <c r="M355" i="17"/>
  <c r="K355" i="17"/>
  <c r="AA354" i="17"/>
  <c r="Z354" i="17"/>
  <c r="Y354" i="17"/>
  <c r="X354" i="17"/>
  <c r="W354" i="17"/>
  <c r="V354" i="17"/>
  <c r="U354" i="17"/>
  <c r="T354" i="17"/>
  <c r="S354" i="17"/>
  <c r="M354" i="17"/>
  <c r="K354" i="17"/>
  <c r="AA353" i="17"/>
  <c r="Y353" i="17"/>
  <c r="M353" i="17"/>
  <c r="K353" i="17"/>
  <c r="AA352" i="17"/>
  <c r="Y352" i="17"/>
  <c r="M352" i="17"/>
  <c r="K352" i="17"/>
  <c r="AA351" i="17"/>
  <c r="Y351" i="17"/>
  <c r="M351" i="17"/>
  <c r="K351" i="17"/>
  <c r="AA350" i="17"/>
  <c r="Y350" i="17"/>
  <c r="M350" i="17"/>
  <c r="K350" i="17"/>
  <c r="AA349" i="17"/>
  <c r="Y349" i="17"/>
  <c r="M349" i="17"/>
  <c r="K349" i="17"/>
  <c r="AA348" i="17"/>
  <c r="Y348" i="17"/>
  <c r="M348" i="17"/>
  <c r="K348" i="17"/>
  <c r="AA347" i="17"/>
  <c r="Y347" i="17"/>
  <c r="M347" i="17"/>
  <c r="K347" i="17"/>
  <c r="AA346" i="17"/>
  <c r="Y346" i="17"/>
  <c r="M346" i="17"/>
  <c r="K346" i="17"/>
  <c r="AA345" i="17"/>
  <c r="Y345" i="17"/>
  <c r="M345" i="17"/>
  <c r="K345" i="17"/>
  <c r="AA344" i="17"/>
  <c r="Y344" i="17"/>
  <c r="M344" i="17"/>
  <c r="K344" i="17"/>
  <c r="AA343" i="17"/>
  <c r="Y343" i="17"/>
  <c r="M343" i="17"/>
  <c r="K343" i="17"/>
  <c r="AA342" i="17"/>
  <c r="Y342" i="17"/>
  <c r="M342" i="17"/>
  <c r="K342" i="17"/>
  <c r="AA341" i="17"/>
  <c r="Y341" i="17"/>
  <c r="M341" i="17"/>
  <c r="K341" i="17"/>
  <c r="AA340" i="17"/>
  <c r="Y340" i="17"/>
  <c r="M340" i="17"/>
  <c r="K340" i="17"/>
  <c r="AA339" i="17"/>
  <c r="Y339" i="17"/>
  <c r="M339" i="17"/>
  <c r="K339" i="17"/>
  <c r="AA338" i="17"/>
  <c r="Y338" i="17"/>
  <c r="M338" i="17"/>
  <c r="K338" i="17"/>
  <c r="AA337" i="17"/>
  <c r="Y337" i="17"/>
  <c r="M337" i="17"/>
  <c r="K337" i="17"/>
  <c r="AA336" i="17"/>
  <c r="Y336" i="17"/>
  <c r="M336" i="17"/>
  <c r="K336" i="17"/>
  <c r="AA335" i="17"/>
  <c r="Y335" i="17"/>
  <c r="N335" i="17"/>
  <c r="M335" i="17"/>
  <c r="L335" i="17"/>
  <c r="K335" i="17"/>
  <c r="J335" i="17"/>
  <c r="I335" i="17"/>
  <c r="H335" i="17"/>
  <c r="G335" i="17"/>
  <c r="F335" i="17"/>
  <c r="E335" i="17"/>
  <c r="AA334" i="17"/>
  <c r="Y334" i="17"/>
  <c r="M334" i="17"/>
  <c r="K334" i="17"/>
  <c r="J334" i="17"/>
  <c r="AA333" i="17"/>
  <c r="Y333" i="17"/>
  <c r="M333" i="17"/>
  <c r="K333" i="17"/>
  <c r="J333" i="17"/>
  <c r="AA332" i="17"/>
  <c r="Y332" i="17"/>
  <c r="M332" i="17"/>
  <c r="K332" i="17"/>
  <c r="J332" i="17"/>
  <c r="AA331" i="17"/>
  <c r="Y331" i="17"/>
  <c r="M331" i="17"/>
  <c r="K331" i="17"/>
  <c r="J331" i="17"/>
  <c r="AA330" i="17"/>
  <c r="Z330" i="17"/>
  <c r="Y330" i="17"/>
  <c r="X330" i="17"/>
  <c r="W330" i="17"/>
  <c r="V330" i="17"/>
  <c r="U330" i="17"/>
  <c r="T330" i="17"/>
  <c r="S330" i="17"/>
  <c r="M330" i="17"/>
  <c r="K330" i="17"/>
  <c r="J330" i="17"/>
  <c r="AA329" i="17"/>
  <c r="Y329" i="17"/>
  <c r="X329" i="17"/>
  <c r="M329" i="17"/>
  <c r="K329" i="17"/>
  <c r="J329" i="17"/>
  <c r="AA328" i="17"/>
  <c r="Y328" i="17"/>
  <c r="X328" i="17"/>
  <c r="M328" i="17"/>
  <c r="K328" i="17"/>
  <c r="J328" i="17"/>
  <c r="AA327" i="17"/>
  <c r="Y327" i="17"/>
  <c r="X327" i="17"/>
  <c r="M327" i="17"/>
  <c r="K327" i="17"/>
  <c r="J327" i="17"/>
  <c r="AA326" i="17"/>
  <c r="Y326" i="17"/>
  <c r="X326" i="17"/>
  <c r="M326" i="17"/>
  <c r="K326" i="17"/>
  <c r="J326" i="17"/>
  <c r="AA325" i="17"/>
  <c r="Y325" i="17"/>
  <c r="X325" i="17"/>
  <c r="M325" i="17"/>
  <c r="K325" i="17"/>
  <c r="J325" i="17"/>
  <c r="AA324" i="17"/>
  <c r="Y324" i="17"/>
  <c r="X324" i="17"/>
  <c r="M324" i="17"/>
  <c r="K324" i="17"/>
  <c r="J324" i="17"/>
  <c r="AA323" i="17"/>
  <c r="Y323" i="17"/>
  <c r="X323" i="17"/>
  <c r="M323" i="17"/>
  <c r="K323" i="17"/>
  <c r="J323" i="17"/>
  <c r="AA322" i="17"/>
  <c r="Y322" i="17"/>
  <c r="X322" i="17"/>
  <c r="M322" i="17"/>
  <c r="K322" i="17"/>
  <c r="J322" i="17"/>
  <c r="AA321" i="17"/>
  <c r="Y321" i="17"/>
  <c r="X321" i="17"/>
  <c r="M321" i="17"/>
  <c r="K321" i="17"/>
  <c r="J321" i="17"/>
  <c r="AA320" i="17"/>
  <c r="Y320" i="17"/>
  <c r="X320" i="17"/>
  <c r="M320" i="17"/>
  <c r="K320" i="17"/>
  <c r="J320" i="17"/>
  <c r="AA319" i="17"/>
  <c r="Y319" i="17"/>
  <c r="X319" i="17"/>
  <c r="M319" i="17"/>
  <c r="K319" i="17"/>
  <c r="J319" i="17"/>
  <c r="AA318" i="17"/>
  <c r="Y318" i="17"/>
  <c r="X318" i="17"/>
  <c r="M318" i="17"/>
  <c r="K318" i="17"/>
  <c r="J318" i="17"/>
  <c r="AA317" i="17"/>
  <c r="Y317" i="17"/>
  <c r="X317" i="17"/>
  <c r="M317" i="17"/>
  <c r="K317" i="17"/>
  <c r="J317" i="17"/>
  <c r="AA316" i="17"/>
  <c r="Y316" i="17"/>
  <c r="X316" i="17"/>
  <c r="M316" i="17"/>
  <c r="K316" i="17"/>
  <c r="J316" i="17"/>
  <c r="AA315" i="17"/>
  <c r="Y315" i="17"/>
  <c r="X315" i="17"/>
  <c r="M315" i="17"/>
  <c r="K315" i="17"/>
  <c r="J315" i="17"/>
  <c r="AA314" i="17"/>
  <c r="Y314" i="17"/>
  <c r="X314" i="17"/>
  <c r="M314" i="17"/>
  <c r="K314" i="17"/>
  <c r="J314" i="17"/>
  <c r="AA313" i="17"/>
  <c r="Y313" i="17"/>
  <c r="X313" i="17"/>
  <c r="M313" i="17"/>
  <c r="K313" i="17"/>
  <c r="J313" i="17"/>
  <c r="AA312" i="17"/>
  <c r="Y312" i="17"/>
  <c r="X312" i="17"/>
  <c r="M312" i="17"/>
  <c r="K312" i="17"/>
  <c r="J312" i="17"/>
  <c r="AA311" i="17"/>
  <c r="Y311" i="17"/>
  <c r="X311" i="17"/>
  <c r="M311" i="17"/>
  <c r="K311" i="17"/>
  <c r="J311" i="17"/>
  <c r="AA310" i="17"/>
  <c r="Y310" i="17"/>
  <c r="X310" i="17"/>
  <c r="M310" i="17"/>
  <c r="K310" i="17"/>
  <c r="J310" i="17"/>
  <c r="AA309" i="17"/>
  <c r="Y309" i="17"/>
  <c r="X309" i="17"/>
  <c r="M309" i="17"/>
  <c r="K309" i="17"/>
  <c r="J309" i="17"/>
  <c r="AA308" i="17"/>
  <c r="Y308" i="17"/>
  <c r="X308" i="17"/>
  <c r="M308" i="17"/>
  <c r="K308" i="17"/>
  <c r="J308" i="17"/>
  <c r="AA307" i="17"/>
  <c r="Y307" i="17"/>
  <c r="X307" i="17"/>
  <c r="M307" i="17"/>
  <c r="L307" i="17"/>
  <c r="K307" i="17"/>
  <c r="J307" i="17"/>
  <c r="I307" i="17"/>
  <c r="H307" i="17"/>
  <c r="G307" i="17"/>
  <c r="F307" i="17"/>
  <c r="E307" i="17"/>
  <c r="AA306" i="17"/>
  <c r="Z306" i="17"/>
  <c r="Y306" i="17"/>
  <c r="X306" i="17"/>
  <c r="W306" i="17"/>
  <c r="V306" i="17"/>
  <c r="U306" i="17"/>
  <c r="T306" i="17"/>
  <c r="S306" i="17"/>
  <c r="M306" i="17"/>
  <c r="K306" i="17"/>
  <c r="AA305" i="17"/>
  <c r="Y305" i="17"/>
  <c r="X305" i="17"/>
  <c r="M305" i="17"/>
  <c r="K305" i="17"/>
  <c r="AA304" i="17"/>
  <c r="Y304" i="17"/>
  <c r="X304" i="17"/>
  <c r="M304" i="17"/>
  <c r="K304" i="17"/>
  <c r="AA303" i="17"/>
  <c r="Y303" i="17"/>
  <c r="X303" i="17"/>
  <c r="M303" i="17"/>
  <c r="K303" i="17"/>
  <c r="AA302" i="17"/>
  <c r="Y302" i="17"/>
  <c r="X302" i="17"/>
  <c r="M302" i="17"/>
  <c r="K302" i="17"/>
  <c r="AA301" i="17"/>
  <c r="Y301" i="17"/>
  <c r="X301" i="17"/>
  <c r="M301" i="17"/>
  <c r="K301" i="17"/>
  <c r="AA300" i="17"/>
  <c r="Y300" i="17"/>
  <c r="X300" i="17"/>
  <c r="M300" i="17"/>
  <c r="K300" i="17"/>
  <c r="AA299" i="17"/>
  <c r="Y299" i="17"/>
  <c r="X299" i="17"/>
  <c r="M299" i="17"/>
  <c r="K299" i="17"/>
  <c r="AA298" i="17"/>
  <c r="Y298" i="17"/>
  <c r="X298" i="17"/>
  <c r="M298" i="17"/>
  <c r="K298" i="17"/>
  <c r="AA297" i="17"/>
  <c r="Y297" i="17"/>
  <c r="X297" i="17"/>
  <c r="M297" i="17"/>
  <c r="K297" i="17"/>
  <c r="AA296" i="17"/>
  <c r="Y296" i="17"/>
  <c r="X296" i="17"/>
  <c r="M296" i="17"/>
  <c r="K296" i="17"/>
  <c r="AA295" i="17"/>
  <c r="Y295" i="17"/>
  <c r="X295" i="17"/>
  <c r="M295" i="17"/>
  <c r="L295" i="17"/>
  <c r="K295" i="17"/>
  <c r="J295" i="17"/>
  <c r="I295" i="17"/>
  <c r="H295" i="17"/>
  <c r="G295" i="17"/>
  <c r="F295" i="17"/>
  <c r="E295" i="17"/>
  <c r="AA294" i="17"/>
  <c r="Y294" i="17"/>
  <c r="X294" i="17"/>
  <c r="M294" i="17"/>
  <c r="K294" i="17"/>
  <c r="AA293" i="17"/>
  <c r="Y293" i="17"/>
  <c r="X293" i="17"/>
  <c r="M293" i="17"/>
  <c r="K293" i="17"/>
  <c r="AA292" i="17"/>
  <c r="Y292" i="17"/>
  <c r="X292" i="17"/>
  <c r="M292" i="17"/>
  <c r="K292" i="17"/>
  <c r="AA291" i="17"/>
  <c r="Y291" i="17"/>
  <c r="X291" i="17"/>
  <c r="M291" i="17"/>
  <c r="K291" i="17"/>
  <c r="AA290" i="17"/>
  <c r="Y290" i="17"/>
  <c r="X290" i="17"/>
  <c r="M290" i="17"/>
  <c r="K290" i="17"/>
  <c r="AA289" i="17"/>
  <c r="Y289" i="17"/>
  <c r="X289" i="17"/>
  <c r="M289" i="17"/>
  <c r="K289" i="17"/>
  <c r="AA288" i="17"/>
  <c r="Z288" i="17"/>
  <c r="Y288" i="17"/>
  <c r="X288" i="17"/>
  <c r="W288" i="17"/>
  <c r="V288" i="17"/>
  <c r="U288" i="17"/>
  <c r="T288" i="17"/>
  <c r="S288" i="17"/>
  <c r="M288" i="17"/>
  <c r="K288" i="17"/>
  <c r="AA287" i="17"/>
  <c r="Y287" i="17"/>
  <c r="M287" i="17"/>
  <c r="K287" i="17"/>
  <c r="AA286" i="17"/>
  <c r="Y286" i="17"/>
  <c r="M286" i="17"/>
  <c r="K286" i="17"/>
  <c r="AA285" i="17"/>
  <c r="Y285" i="17"/>
  <c r="M285" i="17"/>
  <c r="K285" i="17"/>
  <c r="AA284" i="17"/>
  <c r="Y284" i="17"/>
  <c r="M284" i="17"/>
  <c r="K284" i="17"/>
  <c r="AA283" i="17"/>
  <c r="Y283" i="17"/>
  <c r="M283" i="17"/>
  <c r="K283" i="17"/>
  <c r="AA282" i="17"/>
  <c r="Y282" i="17"/>
  <c r="M282" i="17"/>
  <c r="K282" i="17"/>
  <c r="AA281" i="17"/>
  <c r="Y281" i="17"/>
  <c r="M281" i="17"/>
  <c r="K281" i="17"/>
  <c r="AA280" i="17"/>
  <c r="Y280" i="17"/>
  <c r="M280" i="17"/>
  <c r="K280" i="17"/>
  <c r="AA279" i="17"/>
  <c r="Y279" i="17"/>
  <c r="M279" i="17"/>
  <c r="K279" i="17"/>
  <c r="AA278" i="17"/>
  <c r="Y278" i="17"/>
  <c r="M278" i="17"/>
  <c r="K278" i="17"/>
  <c r="AA277" i="17"/>
  <c r="Y277" i="17"/>
  <c r="M277" i="17"/>
  <c r="L277" i="17"/>
  <c r="K277" i="17"/>
  <c r="J277" i="17"/>
  <c r="I277" i="17"/>
  <c r="H277" i="17"/>
  <c r="G277" i="17"/>
  <c r="F277" i="17"/>
  <c r="E277" i="17"/>
  <c r="AA276" i="17"/>
  <c r="Y276" i="17"/>
  <c r="M276" i="17"/>
  <c r="K276" i="17"/>
  <c r="AA275" i="17"/>
  <c r="Y275" i="17"/>
  <c r="M275" i="17"/>
  <c r="K275" i="17"/>
  <c r="AA274" i="17"/>
  <c r="Y274" i="17"/>
  <c r="M274" i="17"/>
  <c r="K274" i="17"/>
  <c r="AA273" i="17"/>
  <c r="Y273" i="17"/>
  <c r="M273" i="17"/>
  <c r="K273" i="17"/>
  <c r="AA272" i="17"/>
  <c r="Y272" i="17"/>
  <c r="M272" i="17"/>
  <c r="K272" i="17"/>
  <c r="AA271" i="17"/>
  <c r="Y271" i="17"/>
  <c r="M271" i="17"/>
  <c r="K271" i="17"/>
  <c r="AA270" i="17"/>
  <c r="Y270" i="17"/>
  <c r="M270" i="17"/>
  <c r="K270" i="17"/>
  <c r="AA269" i="17"/>
  <c r="Y269" i="17"/>
  <c r="M269" i="17"/>
  <c r="K269" i="17"/>
  <c r="AA268" i="17"/>
  <c r="Y268" i="17"/>
  <c r="M268" i="17"/>
  <c r="K268" i="17"/>
  <c r="AA267" i="17"/>
  <c r="Y267" i="17"/>
  <c r="M267" i="17"/>
  <c r="K267" i="17"/>
  <c r="AA266" i="17"/>
  <c r="Y266" i="17"/>
  <c r="M266" i="17"/>
  <c r="K266" i="17"/>
  <c r="AA265" i="17"/>
  <c r="Y265" i="17"/>
  <c r="M265" i="17"/>
  <c r="K265" i="17"/>
  <c r="AA264" i="17"/>
  <c r="Y264" i="17"/>
  <c r="M264" i="17"/>
  <c r="K264" i="17"/>
  <c r="AA263" i="17"/>
  <c r="Y263" i="17"/>
  <c r="M263" i="17"/>
  <c r="K263" i="17"/>
  <c r="AA262" i="17"/>
  <c r="Y262" i="17"/>
  <c r="M262" i="17"/>
  <c r="K262" i="17"/>
  <c r="AA261" i="17"/>
  <c r="Y261" i="17"/>
  <c r="M261" i="17"/>
  <c r="K261" i="17"/>
  <c r="AA260" i="17"/>
  <c r="Y260" i="17"/>
  <c r="M260" i="17"/>
  <c r="L260" i="17"/>
  <c r="K260" i="17"/>
  <c r="J260" i="17"/>
  <c r="I260" i="17"/>
  <c r="H260" i="17"/>
  <c r="G260" i="17"/>
  <c r="F260" i="17"/>
  <c r="E260" i="17"/>
  <c r="AA259" i="17"/>
  <c r="Y259" i="17"/>
  <c r="M259" i="17"/>
  <c r="K259" i="17"/>
  <c r="J259" i="17"/>
  <c r="AA258" i="17"/>
  <c r="Y258" i="17"/>
  <c r="M258" i="17"/>
  <c r="K258" i="17"/>
  <c r="J258" i="17"/>
  <c r="AA257" i="17"/>
  <c r="Y257" i="17"/>
  <c r="M257" i="17"/>
  <c r="K257" i="17"/>
  <c r="J257" i="17"/>
  <c r="AA256" i="17"/>
  <c r="Y256" i="17"/>
  <c r="M256" i="17"/>
  <c r="K256" i="17"/>
  <c r="J256" i="17"/>
  <c r="AA255" i="17"/>
  <c r="Y255" i="17"/>
  <c r="M255" i="17"/>
  <c r="K255" i="17"/>
  <c r="J255" i="17"/>
  <c r="AA254" i="17"/>
  <c r="Z254" i="17"/>
  <c r="Y254" i="17"/>
  <c r="X254" i="17"/>
  <c r="W254" i="17"/>
  <c r="V254" i="17"/>
  <c r="U254" i="17"/>
  <c r="T254" i="17"/>
  <c r="S254" i="17"/>
  <c r="M254" i="17"/>
  <c r="K254" i="17"/>
  <c r="J254" i="17"/>
  <c r="AA253" i="17"/>
  <c r="Y253" i="17"/>
  <c r="M253" i="17"/>
  <c r="K253" i="17"/>
  <c r="J253" i="17"/>
  <c r="AA252" i="17"/>
  <c r="Y252" i="17"/>
  <c r="M252" i="17"/>
  <c r="K252" i="17"/>
  <c r="J252" i="17"/>
  <c r="AA251" i="17"/>
  <c r="Y251" i="17"/>
  <c r="M251" i="17"/>
  <c r="K251" i="17"/>
  <c r="J251" i="17"/>
  <c r="AA250" i="17"/>
  <c r="Y250" i="17"/>
  <c r="M250" i="17"/>
  <c r="K250" i="17"/>
  <c r="J250" i="17"/>
  <c r="AA249" i="17"/>
  <c r="Y249" i="17"/>
  <c r="M249" i="17"/>
  <c r="K249" i="17"/>
  <c r="J249" i="17"/>
  <c r="AA248" i="17"/>
  <c r="Y248" i="17"/>
  <c r="M248" i="17"/>
  <c r="K248" i="17"/>
  <c r="J248" i="17"/>
  <c r="AA247" i="17"/>
  <c r="Y247" i="17"/>
  <c r="M247" i="17"/>
  <c r="K247" i="17"/>
  <c r="J247" i="17"/>
  <c r="AA246" i="17"/>
  <c r="Y246" i="17"/>
  <c r="M246" i="17"/>
  <c r="K246" i="17"/>
  <c r="J246" i="17"/>
  <c r="AA245" i="17"/>
  <c r="Y245" i="17"/>
  <c r="M245" i="17"/>
  <c r="K245" i="17"/>
  <c r="J245" i="17"/>
  <c r="AA244" i="17"/>
  <c r="Y244" i="17"/>
  <c r="M244" i="17"/>
  <c r="K244" i="17"/>
  <c r="J244" i="17"/>
  <c r="AA243" i="17"/>
  <c r="Y243" i="17"/>
  <c r="M243" i="17"/>
  <c r="K243" i="17"/>
  <c r="J243" i="17"/>
  <c r="AA242" i="17"/>
  <c r="Y242" i="17"/>
  <c r="M242" i="17"/>
  <c r="K242" i="17"/>
  <c r="J242" i="17"/>
  <c r="AA241" i="17"/>
  <c r="Y241" i="17"/>
  <c r="M241" i="17"/>
  <c r="L241" i="17"/>
  <c r="K241" i="17"/>
  <c r="J241" i="17"/>
  <c r="I241" i="17"/>
  <c r="H241" i="17"/>
  <c r="G241" i="17"/>
  <c r="F241" i="17"/>
  <c r="E241" i="17"/>
  <c r="AA240" i="17"/>
  <c r="Y240" i="17"/>
  <c r="M240" i="17"/>
  <c r="K240" i="17"/>
  <c r="F240" i="17"/>
  <c r="AA239" i="17"/>
  <c r="Y239" i="17"/>
  <c r="M239" i="17"/>
  <c r="K239" i="17"/>
  <c r="F239" i="17"/>
  <c r="AA238" i="17"/>
  <c r="Y238" i="17"/>
  <c r="M238" i="17"/>
  <c r="K238" i="17"/>
  <c r="F238" i="17"/>
  <c r="AA237" i="17"/>
  <c r="Y237" i="17"/>
  <c r="M237" i="17"/>
  <c r="K237" i="17"/>
  <c r="F237" i="17"/>
  <c r="AA236" i="17"/>
  <c r="Y236" i="17"/>
  <c r="M236" i="17"/>
  <c r="K236" i="17"/>
  <c r="F236" i="17"/>
  <c r="AA235" i="17"/>
  <c r="Y235" i="17"/>
  <c r="M235" i="17"/>
  <c r="K235" i="17"/>
  <c r="F235" i="17"/>
  <c r="AA234" i="17"/>
  <c r="Y234" i="17"/>
  <c r="M234" i="17"/>
  <c r="K234" i="17"/>
  <c r="F234" i="17"/>
  <c r="AA233" i="17"/>
  <c r="Y233" i="17"/>
  <c r="M233" i="17"/>
  <c r="K233" i="17"/>
  <c r="F233" i="17"/>
  <c r="AA232" i="17"/>
  <c r="Y232" i="17"/>
  <c r="M232" i="17"/>
  <c r="K232" i="17"/>
  <c r="F232" i="17"/>
  <c r="AA231" i="17"/>
  <c r="Y231" i="17"/>
  <c r="M231" i="17"/>
  <c r="K231" i="17"/>
  <c r="F231" i="17"/>
  <c r="AA230" i="17"/>
  <c r="Y230" i="17"/>
  <c r="M230" i="17"/>
  <c r="K230" i="17"/>
  <c r="F230" i="17"/>
  <c r="AA229" i="17"/>
  <c r="Y229" i="17"/>
  <c r="M229" i="17"/>
  <c r="K229" i="17"/>
  <c r="F229" i="17"/>
  <c r="AA228" i="17"/>
  <c r="Y228" i="17"/>
  <c r="M228" i="17"/>
  <c r="K228" i="17"/>
  <c r="F228" i="17"/>
  <c r="AA227" i="17"/>
  <c r="Y227" i="17"/>
  <c r="M227" i="17"/>
  <c r="L227" i="17"/>
  <c r="K227" i="17"/>
  <c r="J227" i="17"/>
  <c r="I227" i="17"/>
  <c r="H227" i="17"/>
  <c r="G227" i="17"/>
  <c r="F227" i="17"/>
  <c r="E227" i="17"/>
  <c r="AA226" i="17"/>
  <c r="Y226" i="17"/>
  <c r="M226" i="17"/>
  <c r="K226" i="17"/>
  <c r="J226" i="17"/>
  <c r="AA225" i="17"/>
  <c r="Y225" i="17"/>
  <c r="M225" i="17"/>
  <c r="K225" i="17"/>
  <c r="J225" i="17"/>
  <c r="AA224" i="17"/>
  <c r="Y224" i="17"/>
  <c r="M224" i="17"/>
  <c r="K224" i="17"/>
  <c r="J224" i="17"/>
  <c r="AA223" i="17"/>
  <c r="Z223" i="17"/>
  <c r="Y223" i="17"/>
  <c r="X223" i="17"/>
  <c r="W223" i="17"/>
  <c r="V223" i="17"/>
  <c r="U223" i="17"/>
  <c r="T223" i="17"/>
  <c r="S223" i="17"/>
  <c r="M223" i="17"/>
  <c r="K223" i="17"/>
  <c r="J223" i="17"/>
  <c r="AA222" i="17"/>
  <c r="Y222" i="17"/>
  <c r="X222" i="17"/>
  <c r="M222" i="17"/>
  <c r="K222" i="17"/>
  <c r="J222" i="17"/>
  <c r="AA221" i="17"/>
  <c r="Y221" i="17"/>
  <c r="X221" i="17"/>
  <c r="M221" i="17"/>
  <c r="K221" i="17"/>
  <c r="J221" i="17"/>
  <c r="AA220" i="17"/>
  <c r="Y220" i="17"/>
  <c r="X220" i="17"/>
  <c r="M220" i="17"/>
  <c r="K220" i="17"/>
  <c r="J220" i="17"/>
  <c r="AA219" i="17"/>
  <c r="Y219" i="17"/>
  <c r="X219" i="17"/>
  <c r="M219" i="17"/>
  <c r="K219" i="17"/>
  <c r="J219" i="17"/>
  <c r="AA218" i="17"/>
  <c r="Y218" i="17"/>
  <c r="X218" i="17"/>
  <c r="M218" i="17"/>
  <c r="K218" i="17"/>
  <c r="J218" i="17"/>
  <c r="AA217" i="17"/>
  <c r="Y217" i="17"/>
  <c r="X217" i="17"/>
  <c r="M217" i="17"/>
  <c r="K217" i="17"/>
  <c r="J217" i="17"/>
  <c r="AA216" i="17"/>
  <c r="Y216" i="17"/>
  <c r="X216" i="17"/>
  <c r="M216" i="17"/>
  <c r="K216" i="17"/>
  <c r="J216" i="17"/>
  <c r="AA215" i="17"/>
  <c r="Y215" i="17"/>
  <c r="X215" i="17"/>
  <c r="M215" i="17"/>
  <c r="K215" i="17"/>
  <c r="J215" i="17"/>
  <c r="AA214" i="17"/>
  <c r="Y214" i="17"/>
  <c r="X214" i="17"/>
  <c r="M214" i="17"/>
  <c r="K214" i="17"/>
  <c r="J214" i="17"/>
  <c r="AA213" i="17"/>
  <c r="Y213" i="17"/>
  <c r="X213" i="17"/>
  <c r="M213" i="17"/>
  <c r="K213" i="17"/>
  <c r="J213" i="17"/>
  <c r="AA212" i="17"/>
  <c r="Y212" i="17"/>
  <c r="X212" i="17"/>
  <c r="M212" i="17"/>
  <c r="K212" i="17"/>
  <c r="J212" i="17"/>
  <c r="AA211" i="17"/>
  <c r="Y211" i="17"/>
  <c r="X211" i="17"/>
  <c r="M211" i="17"/>
  <c r="K211" i="17"/>
  <c r="J211" i="17"/>
  <c r="AA210" i="17"/>
  <c r="Y210" i="17"/>
  <c r="X210" i="17"/>
  <c r="M210" i="17"/>
  <c r="K210" i="17"/>
  <c r="J210" i="17"/>
  <c r="AA209" i="17"/>
  <c r="Y209" i="17"/>
  <c r="X209" i="17"/>
  <c r="M209" i="17"/>
  <c r="K209" i="17"/>
  <c r="J209" i="17"/>
  <c r="AA208" i="17"/>
  <c r="Y208" i="17"/>
  <c r="X208" i="17"/>
  <c r="M208" i="17"/>
  <c r="K208" i="17"/>
  <c r="J208" i="17"/>
  <c r="AA207" i="17"/>
  <c r="Y207" i="17"/>
  <c r="X207" i="17"/>
  <c r="M207" i="17"/>
  <c r="K207" i="17"/>
  <c r="J207" i="17"/>
  <c r="AA206" i="17"/>
  <c r="Y206" i="17"/>
  <c r="X206" i="17"/>
  <c r="M206" i="17"/>
  <c r="K206" i="17"/>
  <c r="J206" i="17"/>
  <c r="AA205" i="17"/>
  <c r="Y205" i="17"/>
  <c r="X205" i="17"/>
  <c r="M205" i="17"/>
  <c r="K205" i="17"/>
  <c r="J205" i="17"/>
  <c r="AA204" i="17"/>
  <c r="Z204" i="17"/>
  <c r="Y204" i="17"/>
  <c r="X204" i="17"/>
  <c r="W204" i="17"/>
  <c r="V204" i="17"/>
  <c r="U204" i="17"/>
  <c r="T204" i="17"/>
  <c r="S204" i="17"/>
  <c r="M204" i="17"/>
  <c r="K204" i="17"/>
  <c r="J204" i="17"/>
  <c r="AA203" i="17"/>
  <c r="Y203" i="17"/>
  <c r="M203" i="17"/>
  <c r="K203" i="17"/>
  <c r="J203" i="17"/>
  <c r="AA202" i="17"/>
  <c r="Y202" i="17"/>
  <c r="M202" i="17"/>
  <c r="K202" i="17"/>
  <c r="J202" i="17"/>
  <c r="AA201" i="17"/>
  <c r="Y201" i="17"/>
  <c r="M201" i="17"/>
  <c r="L201" i="17"/>
  <c r="K201" i="17"/>
  <c r="J201" i="17"/>
  <c r="I201" i="17"/>
  <c r="H201" i="17"/>
  <c r="G201" i="17"/>
  <c r="F201" i="17"/>
  <c r="E201" i="17"/>
  <c r="AA200" i="17"/>
  <c r="Y200" i="17"/>
  <c r="M200" i="17"/>
  <c r="K200" i="17"/>
  <c r="J200" i="17"/>
  <c r="AA199" i="17"/>
  <c r="Y199" i="17"/>
  <c r="M199" i="17"/>
  <c r="K199" i="17"/>
  <c r="J199" i="17"/>
  <c r="AA198" i="17"/>
  <c r="Y198" i="17"/>
  <c r="M198" i="17"/>
  <c r="K198" i="17"/>
  <c r="J198" i="17"/>
  <c r="AA197" i="17"/>
  <c r="Y197" i="17"/>
  <c r="M197" i="17"/>
  <c r="K197" i="17"/>
  <c r="J197" i="17"/>
  <c r="AA196" i="17"/>
  <c r="Y196" i="17"/>
  <c r="M196" i="17"/>
  <c r="K196" i="17"/>
  <c r="J196" i="17"/>
  <c r="AA195" i="17"/>
  <c r="Y195" i="17"/>
  <c r="M195" i="17"/>
  <c r="K195" i="17"/>
  <c r="J195" i="17"/>
  <c r="AA194" i="17"/>
  <c r="Y194" i="17"/>
  <c r="M194" i="17"/>
  <c r="K194" i="17"/>
  <c r="J194" i="17"/>
  <c r="AA193" i="17"/>
  <c r="Y193" i="17"/>
  <c r="M193" i="17"/>
  <c r="K193" i="17"/>
  <c r="J193" i="17"/>
  <c r="AA192" i="17"/>
  <c r="Y192" i="17"/>
  <c r="M192" i="17"/>
  <c r="K192" i="17"/>
  <c r="J192" i="17"/>
  <c r="AA191" i="17"/>
  <c r="Y191" i="17"/>
  <c r="M191" i="17"/>
  <c r="K191" i="17"/>
  <c r="J191" i="17"/>
  <c r="AA190" i="17"/>
  <c r="Y190" i="17"/>
  <c r="M190" i="17"/>
  <c r="K190" i="17"/>
  <c r="J190" i="17"/>
  <c r="AA189" i="17"/>
  <c r="Y189" i="17"/>
  <c r="M189" i="17"/>
  <c r="K189" i="17"/>
  <c r="J189" i="17"/>
  <c r="AA188" i="17"/>
  <c r="Y188" i="17"/>
  <c r="M188" i="17"/>
  <c r="K188" i="17"/>
  <c r="J188" i="17"/>
  <c r="AA187" i="17"/>
  <c r="Y187" i="17"/>
  <c r="M187" i="17"/>
  <c r="K187" i="17"/>
  <c r="J187" i="17"/>
  <c r="AA186" i="17"/>
  <c r="Y186" i="17"/>
  <c r="M186" i="17"/>
  <c r="K186" i="17"/>
  <c r="J186" i="17"/>
  <c r="AA185" i="17"/>
  <c r="Y185" i="17"/>
  <c r="M185" i="17"/>
  <c r="K185" i="17"/>
  <c r="J185" i="17"/>
  <c r="AA184" i="17"/>
  <c r="Y184" i="17"/>
  <c r="M184" i="17"/>
  <c r="K184" i="17"/>
  <c r="J184" i="17"/>
  <c r="AA183" i="17"/>
  <c r="Z183" i="17"/>
  <c r="Y183" i="17"/>
  <c r="X183" i="17"/>
  <c r="W183" i="17"/>
  <c r="V183" i="17"/>
  <c r="U183" i="17"/>
  <c r="S183" i="17"/>
  <c r="M183" i="17"/>
  <c r="K183" i="17"/>
  <c r="J183" i="17"/>
  <c r="AA182" i="17"/>
  <c r="Y182" i="17"/>
  <c r="X182" i="17"/>
  <c r="M182" i="17"/>
  <c r="L182" i="17"/>
  <c r="K182" i="17"/>
  <c r="J182" i="17"/>
  <c r="I182" i="17"/>
  <c r="H182" i="17"/>
  <c r="G182" i="17"/>
  <c r="F182" i="17"/>
  <c r="E182" i="17"/>
  <c r="AA181" i="17"/>
  <c r="Y181" i="17"/>
  <c r="X181" i="17"/>
  <c r="M181" i="17"/>
  <c r="K181" i="17"/>
  <c r="AA180" i="17"/>
  <c r="Y180" i="17"/>
  <c r="X180" i="17"/>
  <c r="M180" i="17"/>
  <c r="K180" i="17"/>
  <c r="AA179" i="17"/>
  <c r="Y179" i="17"/>
  <c r="X179" i="17"/>
  <c r="M179" i="17"/>
  <c r="K179" i="17"/>
  <c r="AA178" i="17"/>
  <c r="Y178" i="17"/>
  <c r="X178" i="17"/>
  <c r="M178" i="17"/>
  <c r="K178" i="17"/>
  <c r="AA177" i="17"/>
  <c r="Y177" i="17"/>
  <c r="X177" i="17"/>
  <c r="M177" i="17"/>
  <c r="K177" i="17"/>
  <c r="AA176" i="17"/>
  <c r="Y176" i="17"/>
  <c r="X176" i="17"/>
  <c r="M176" i="17"/>
  <c r="K176" i="17"/>
  <c r="AA175" i="17"/>
  <c r="Y175" i="17"/>
  <c r="X175" i="17"/>
  <c r="M175" i="17"/>
  <c r="K175" i="17"/>
  <c r="AA174" i="17"/>
  <c r="Y174" i="17"/>
  <c r="X174" i="17"/>
  <c r="M174" i="17"/>
  <c r="K174" i="17"/>
  <c r="AA173" i="17"/>
  <c r="Y173" i="17"/>
  <c r="X173" i="17"/>
  <c r="M173" i="17"/>
  <c r="K173" i="17"/>
  <c r="AA172" i="17"/>
  <c r="Y172" i="17"/>
  <c r="X172" i="17"/>
  <c r="M172" i="17"/>
  <c r="K172" i="17"/>
  <c r="AA171" i="17"/>
  <c r="Y171" i="17"/>
  <c r="X171" i="17"/>
  <c r="M171" i="17"/>
  <c r="K171" i="17"/>
  <c r="AA170" i="17"/>
  <c r="Y170" i="17"/>
  <c r="X170" i="17"/>
  <c r="M170" i="17"/>
  <c r="K170" i="17"/>
  <c r="AA169" i="17"/>
  <c r="Y169" i="17"/>
  <c r="X169" i="17"/>
  <c r="M169" i="17"/>
  <c r="K169" i="17"/>
  <c r="AA168" i="17"/>
  <c r="Y168" i="17"/>
  <c r="X168" i="17"/>
  <c r="M168" i="17"/>
  <c r="K168" i="17"/>
  <c r="AA167" i="17"/>
  <c r="Y167" i="17"/>
  <c r="X167" i="17"/>
  <c r="M167" i="17"/>
  <c r="K167" i="17"/>
  <c r="AA166" i="17"/>
  <c r="Y166" i="17"/>
  <c r="X166" i="17"/>
  <c r="M166" i="17"/>
  <c r="K166" i="17"/>
  <c r="AA165" i="17"/>
  <c r="Y165" i="17"/>
  <c r="X165" i="17"/>
  <c r="M165" i="17"/>
  <c r="K165" i="17"/>
  <c r="AA164" i="17"/>
  <c r="Y164" i="17"/>
  <c r="X164" i="17"/>
  <c r="M164" i="17"/>
  <c r="K164" i="17"/>
  <c r="AA163" i="17"/>
  <c r="Y163" i="17"/>
  <c r="X163" i="17"/>
  <c r="M163" i="17"/>
  <c r="K163" i="17"/>
  <c r="AA162" i="17"/>
  <c r="Y162" i="17"/>
  <c r="X162" i="17"/>
  <c r="M162" i="17"/>
  <c r="K162" i="17"/>
  <c r="AA161" i="17"/>
  <c r="Y161" i="17"/>
  <c r="X161" i="17"/>
  <c r="M161" i="17"/>
  <c r="K161" i="17"/>
  <c r="AA160" i="17"/>
  <c r="Y160" i="17"/>
  <c r="X160" i="17"/>
  <c r="M160" i="17"/>
  <c r="K160" i="17"/>
  <c r="AA159" i="17"/>
  <c r="Y159" i="17"/>
  <c r="X159" i="17"/>
  <c r="M159" i="17"/>
  <c r="K159" i="17"/>
  <c r="AA158" i="17"/>
  <c r="Y158" i="17"/>
  <c r="X158" i="17"/>
  <c r="M158" i="17"/>
  <c r="K158" i="17"/>
  <c r="AA157" i="17"/>
  <c r="Z157" i="17"/>
  <c r="Y157" i="17"/>
  <c r="X157" i="17"/>
  <c r="W157" i="17"/>
  <c r="V157" i="17"/>
  <c r="U157" i="17"/>
  <c r="T157" i="17"/>
  <c r="S157" i="17"/>
  <c r="M157" i="17"/>
  <c r="K157" i="17"/>
  <c r="AA156" i="17"/>
  <c r="Y156" i="17"/>
  <c r="M156" i="17"/>
  <c r="K156" i="17"/>
  <c r="AA155" i="17"/>
  <c r="Y155" i="17"/>
  <c r="M155" i="17"/>
  <c r="K155" i="17"/>
  <c r="AA154" i="17"/>
  <c r="Y154" i="17"/>
  <c r="M154" i="17"/>
  <c r="L154" i="17"/>
  <c r="K154" i="17"/>
  <c r="J154" i="17"/>
  <c r="I154" i="17"/>
  <c r="H154" i="17"/>
  <c r="G154" i="17"/>
  <c r="F154" i="17"/>
  <c r="E154" i="17"/>
  <c r="AA153" i="17"/>
  <c r="Y153" i="17"/>
  <c r="M153" i="17"/>
  <c r="K153" i="17"/>
  <c r="J153" i="17"/>
  <c r="AA152" i="17"/>
  <c r="Y152" i="17"/>
  <c r="M152" i="17"/>
  <c r="K152" i="17"/>
  <c r="J152" i="17"/>
  <c r="AA151" i="17"/>
  <c r="Y151" i="17"/>
  <c r="M151" i="17"/>
  <c r="K151" i="17"/>
  <c r="J151" i="17"/>
  <c r="AA150" i="17"/>
  <c r="Y150" i="17"/>
  <c r="M150" i="17"/>
  <c r="K150" i="17"/>
  <c r="J150" i="17"/>
  <c r="AA149" i="17"/>
  <c r="Y149" i="17"/>
  <c r="M149" i="17"/>
  <c r="K149" i="17"/>
  <c r="J149" i="17"/>
  <c r="AA148" i="17"/>
  <c r="Y148" i="17"/>
  <c r="M148" i="17"/>
  <c r="K148" i="17"/>
  <c r="J148" i="17"/>
  <c r="AA147" i="17"/>
  <c r="Y147" i="17"/>
  <c r="M147" i="17"/>
  <c r="K147" i="17"/>
  <c r="J147" i="17"/>
  <c r="AA146" i="17"/>
  <c r="Y146" i="17"/>
  <c r="M146" i="17"/>
  <c r="K146" i="17"/>
  <c r="J146" i="17"/>
  <c r="AA145" i="17"/>
  <c r="Y145" i="17"/>
  <c r="M145" i="17"/>
  <c r="K145" i="17"/>
  <c r="J145" i="17"/>
  <c r="AA144" i="17"/>
  <c r="Y144" i="17"/>
  <c r="M144" i="17"/>
  <c r="K144" i="17"/>
  <c r="J144" i="17"/>
  <c r="AA143" i="17"/>
  <c r="Z143" i="17"/>
  <c r="Y143" i="17"/>
  <c r="X143" i="17"/>
  <c r="W143" i="17"/>
  <c r="V143" i="17"/>
  <c r="U143" i="17"/>
  <c r="T143" i="17"/>
  <c r="S143" i="17"/>
  <c r="M143" i="17"/>
  <c r="K143" i="17"/>
  <c r="J143" i="17"/>
  <c r="AA142" i="17"/>
  <c r="Y142" i="17"/>
  <c r="M142" i="17"/>
  <c r="K142" i="17"/>
  <c r="J142" i="17"/>
  <c r="AA141" i="17"/>
  <c r="Y141" i="17"/>
  <c r="M141" i="17"/>
  <c r="K141" i="17"/>
  <c r="J141" i="17"/>
  <c r="AA140" i="17"/>
  <c r="Y140" i="17"/>
  <c r="M140" i="17"/>
  <c r="K140" i="17"/>
  <c r="J140" i="17"/>
  <c r="AA139" i="17"/>
  <c r="Y139" i="17"/>
  <c r="M139" i="17"/>
  <c r="K139" i="17"/>
  <c r="J139" i="17"/>
  <c r="AA138" i="17"/>
  <c r="Y138" i="17"/>
  <c r="M138" i="17"/>
  <c r="K138" i="17"/>
  <c r="J138" i="17"/>
  <c r="AA137" i="17"/>
  <c r="Y137" i="17"/>
  <c r="M137" i="17"/>
  <c r="K137" i="17"/>
  <c r="J137" i="17"/>
  <c r="AA136" i="17"/>
  <c r="Y136" i="17"/>
  <c r="M136" i="17"/>
  <c r="K136" i="17"/>
  <c r="J136" i="17"/>
  <c r="AA135" i="17"/>
  <c r="Y135" i="17"/>
  <c r="M135" i="17"/>
  <c r="K135" i="17"/>
  <c r="J135" i="17"/>
  <c r="AA134" i="17"/>
  <c r="Y134" i="17"/>
  <c r="M134" i="17"/>
  <c r="K134" i="17"/>
  <c r="J134" i="17"/>
  <c r="AA133" i="17"/>
  <c r="Y133" i="17"/>
  <c r="M133" i="17"/>
  <c r="K133" i="17"/>
  <c r="J133" i="17"/>
  <c r="AA132" i="17"/>
  <c r="Y132" i="17"/>
  <c r="M132" i="17"/>
  <c r="K132" i="17"/>
  <c r="J132" i="17"/>
  <c r="AA131" i="17"/>
  <c r="Y131" i="17"/>
  <c r="M131" i="17"/>
  <c r="K131" i="17"/>
  <c r="J131" i="17"/>
  <c r="AA130" i="17"/>
  <c r="Y130" i="17"/>
  <c r="M130" i="17"/>
  <c r="L130" i="17"/>
  <c r="K130" i="17"/>
  <c r="J130" i="17"/>
  <c r="I130" i="17"/>
  <c r="H130" i="17"/>
  <c r="G130" i="17"/>
  <c r="F130" i="17"/>
  <c r="E130" i="17"/>
  <c r="AA129" i="17"/>
  <c r="Y129" i="17"/>
  <c r="M129" i="17"/>
  <c r="K129" i="17"/>
  <c r="J129" i="17"/>
  <c r="AA128" i="17"/>
  <c r="Y128" i="17"/>
  <c r="M128" i="17"/>
  <c r="K128" i="17"/>
  <c r="J128" i="17"/>
  <c r="AA127" i="17"/>
  <c r="Y127" i="17"/>
  <c r="M127" i="17"/>
  <c r="K127" i="17"/>
  <c r="J127" i="17"/>
  <c r="AA126" i="17"/>
  <c r="Y126" i="17"/>
  <c r="M126" i="17"/>
  <c r="K126" i="17"/>
  <c r="J126" i="17"/>
  <c r="AA125" i="17"/>
  <c r="Y125" i="17"/>
  <c r="M125" i="17"/>
  <c r="K125" i="17"/>
  <c r="J125" i="17"/>
  <c r="AA124" i="17"/>
  <c r="Y124" i="17"/>
  <c r="M124" i="17"/>
  <c r="K124" i="17"/>
  <c r="J124" i="17"/>
  <c r="AA123" i="17"/>
  <c r="Y123" i="17"/>
  <c r="M123" i="17"/>
  <c r="K123" i="17"/>
  <c r="J123" i="17"/>
  <c r="AA122" i="17"/>
  <c r="Z122" i="17"/>
  <c r="Y122" i="17"/>
  <c r="X122" i="17"/>
  <c r="W122" i="17"/>
  <c r="V122" i="17"/>
  <c r="U122" i="17"/>
  <c r="T122" i="17"/>
  <c r="S122" i="17"/>
  <c r="M122" i="17"/>
  <c r="K122" i="17"/>
  <c r="J122" i="17"/>
  <c r="AA121" i="17"/>
  <c r="Y121" i="17"/>
  <c r="X121" i="17"/>
  <c r="M121" i="17"/>
  <c r="L121" i="17"/>
  <c r="K121" i="17"/>
  <c r="J121" i="17"/>
  <c r="I121" i="17"/>
  <c r="H121" i="17"/>
  <c r="G121" i="17"/>
  <c r="F121" i="17"/>
  <c r="E121" i="17"/>
  <c r="AA120" i="17"/>
  <c r="Y120" i="17"/>
  <c r="X120" i="17"/>
  <c r="M120" i="17"/>
  <c r="K120" i="17"/>
  <c r="AA119" i="17"/>
  <c r="Y119" i="17"/>
  <c r="X119" i="17"/>
  <c r="M119" i="17"/>
  <c r="K119" i="17"/>
  <c r="AA118" i="17"/>
  <c r="Y118" i="17"/>
  <c r="X118" i="17"/>
  <c r="M118" i="17"/>
  <c r="K118" i="17"/>
  <c r="AA117" i="17"/>
  <c r="Y117" i="17"/>
  <c r="X117" i="17"/>
  <c r="M117" i="17"/>
  <c r="K117" i="17"/>
  <c r="AA116" i="17"/>
  <c r="Y116" i="17"/>
  <c r="X116" i="17"/>
  <c r="M116" i="17"/>
  <c r="K116" i="17"/>
  <c r="AA115" i="17"/>
  <c r="Y115" i="17"/>
  <c r="X115" i="17"/>
  <c r="M115" i="17"/>
  <c r="K115" i="17"/>
  <c r="AA114" i="17"/>
  <c r="Y114" i="17"/>
  <c r="X114" i="17"/>
  <c r="M114" i="17"/>
  <c r="K114" i="17"/>
  <c r="AA113" i="17"/>
  <c r="Y113" i="17"/>
  <c r="X113" i="17"/>
  <c r="M113" i="17"/>
  <c r="K113" i="17"/>
  <c r="AA112" i="17"/>
  <c r="Y112" i="17"/>
  <c r="X112" i="17"/>
  <c r="M112" i="17"/>
  <c r="K112" i="17"/>
  <c r="AA111" i="17"/>
  <c r="Y111" i="17"/>
  <c r="X111" i="17"/>
  <c r="M111" i="17"/>
  <c r="K111" i="17"/>
  <c r="AA110" i="17"/>
  <c r="Y110" i="17"/>
  <c r="X110" i="17"/>
  <c r="M110" i="17"/>
  <c r="K110" i="17"/>
  <c r="AA109" i="17"/>
  <c r="Y109" i="17"/>
  <c r="X109" i="17"/>
  <c r="M109" i="17"/>
  <c r="K109" i="17"/>
  <c r="AA108" i="17"/>
  <c r="Y108" i="17"/>
  <c r="X108" i="17"/>
  <c r="M108" i="17"/>
  <c r="K108" i="17"/>
  <c r="AA107" i="17"/>
  <c r="Y107" i="17"/>
  <c r="X107" i="17"/>
  <c r="M107" i="17"/>
  <c r="K107" i="17"/>
  <c r="AA106" i="17"/>
  <c r="Y106" i="17"/>
  <c r="X106" i="17"/>
  <c r="M106" i="17"/>
  <c r="K106" i="17"/>
  <c r="AA105" i="17"/>
  <c r="Z105" i="17"/>
  <c r="Y105" i="17"/>
  <c r="X105" i="17"/>
  <c r="W105" i="17"/>
  <c r="V105" i="17"/>
  <c r="U105" i="17"/>
  <c r="T105" i="17"/>
  <c r="S105" i="17"/>
  <c r="M105" i="17"/>
  <c r="K105" i="17"/>
  <c r="AA104" i="17"/>
  <c r="Y104" i="17"/>
  <c r="X104" i="17"/>
  <c r="M104" i="17"/>
  <c r="K104" i="17"/>
  <c r="AA103" i="17"/>
  <c r="Y103" i="17"/>
  <c r="X103" i="17"/>
  <c r="M103" i="17"/>
  <c r="K103" i="17"/>
  <c r="AA102" i="17"/>
  <c r="Y102" i="17"/>
  <c r="X102" i="17"/>
  <c r="M102" i="17"/>
  <c r="K102" i="17"/>
  <c r="AA101" i="17"/>
  <c r="Y101" i="17"/>
  <c r="X101" i="17"/>
  <c r="M101" i="17"/>
  <c r="K101" i="17"/>
  <c r="AA100" i="17"/>
  <c r="Y100" i="17"/>
  <c r="X100" i="17"/>
  <c r="M100" i="17"/>
  <c r="L100" i="17"/>
  <c r="K100" i="17"/>
  <c r="J100" i="17"/>
  <c r="I100" i="17"/>
  <c r="H100" i="17"/>
  <c r="G100" i="17"/>
  <c r="F100" i="17"/>
  <c r="E100" i="17"/>
  <c r="AA99" i="17"/>
  <c r="Y99" i="17"/>
  <c r="X99" i="17"/>
  <c r="M99" i="17"/>
  <c r="K99" i="17"/>
  <c r="AA98" i="17"/>
  <c r="Y98" i="17"/>
  <c r="X98" i="17"/>
  <c r="M98" i="17"/>
  <c r="K98" i="17"/>
  <c r="AA97" i="17"/>
  <c r="Y97" i="17"/>
  <c r="X97" i="17"/>
  <c r="M97" i="17"/>
  <c r="K97" i="17"/>
  <c r="AA96" i="17"/>
  <c r="Y96" i="17"/>
  <c r="X96" i="17"/>
  <c r="M96" i="17"/>
  <c r="K96" i="17"/>
  <c r="AA95" i="17"/>
  <c r="Y95" i="17"/>
  <c r="X95" i="17"/>
  <c r="M95" i="17"/>
  <c r="K95" i="17"/>
  <c r="AA94" i="17"/>
  <c r="Y94" i="17"/>
  <c r="X94" i="17"/>
  <c r="M94" i="17"/>
  <c r="K94" i="17"/>
  <c r="AA93" i="17"/>
  <c r="Y93" i="17"/>
  <c r="X93" i="17"/>
  <c r="M93" i="17"/>
  <c r="K93" i="17"/>
  <c r="AA92" i="17"/>
  <c r="Y92" i="17"/>
  <c r="X92" i="17"/>
  <c r="M92" i="17"/>
  <c r="K92" i="17"/>
  <c r="AA91" i="17"/>
  <c r="Y91" i="17"/>
  <c r="X91" i="17"/>
  <c r="M91" i="17"/>
  <c r="K91" i="17"/>
  <c r="AA90" i="17"/>
  <c r="Y90" i="17"/>
  <c r="X90" i="17"/>
  <c r="M90" i="17"/>
  <c r="K90" i="17"/>
  <c r="AA89" i="17"/>
  <c r="Y89" i="17"/>
  <c r="X89" i="17"/>
  <c r="M89" i="17"/>
  <c r="K89" i="17"/>
  <c r="AA88" i="17"/>
  <c r="Y88" i="17"/>
  <c r="X88" i="17"/>
  <c r="M88" i="17"/>
  <c r="K88" i="17"/>
  <c r="AA87" i="17"/>
  <c r="Y87" i="17"/>
  <c r="X87" i="17"/>
  <c r="M87" i="17"/>
  <c r="K87" i="17"/>
  <c r="AA86" i="17"/>
  <c r="Y86" i="17"/>
  <c r="X86" i="17"/>
  <c r="M86" i="17"/>
  <c r="K86" i="17"/>
  <c r="AA85" i="17"/>
  <c r="Y85" i="17"/>
  <c r="X85" i="17"/>
  <c r="M85" i="17"/>
  <c r="K85" i="17"/>
  <c r="AA84" i="17"/>
  <c r="Y84" i="17"/>
  <c r="X84" i="17"/>
  <c r="M84" i="17"/>
  <c r="K84" i="17"/>
  <c r="AA83" i="17"/>
  <c r="Z83" i="17"/>
  <c r="Y83" i="17"/>
  <c r="X83" i="17"/>
  <c r="W83" i="17"/>
  <c r="V83" i="17"/>
  <c r="U83" i="17"/>
  <c r="S83" i="17"/>
  <c r="M83" i="17"/>
  <c r="K83" i="17"/>
  <c r="AA82" i="17"/>
  <c r="Y82" i="17"/>
  <c r="X82" i="17"/>
  <c r="M82" i="17"/>
  <c r="K82" i="17"/>
  <c r="AA81" i="17"/>
  <c r="Y81" i="17"/>
  <c r="X81" i="17"/>
  <c r="M81" i="17"/>
  <c r="K81" i="17"/>
  <c r="AA80" i="17"/>
  <c r="Y80" i="17"/>
  <c r="X80" i="17"/>
  <c r="M80" i="17"/>
  <c r="K80" i="17"/>
  <c r="AA79" i="17"/>
  <c r="Y79" i="17"/>
  <c r="X79" i="17"/>
  <c r="M79" i="17"/>
  <c r="K79" i="17"/>
  <c r="AA78" i="17"/>
  <c r="Y78" i="17"/>
  <c r="X78" i="17"/>
  <c r="M78" i="17"/>
  <c r="L78" i="17"/>
  <c r="K78" i="17"/>
  <c r="J78" i="17"/>
  <c r="I78" i="17"/>
  <c r="H78" i="17"/>
  <c r="G78" i="17"/>
  <c r="F78" i="17"/>
  <c r="E78" i="17"/>
  <c r="AA77" i="17"/>
  <c r="Y77" i="17"/>
  <c r="X77" i="17"/>
  <c r="M77" i="17"/>
  <c r="K77" i="17"/>
  <c r="J77" i="17"/>
  <c r="AA76" i="17"/>
  <c r="Y76" i="17"/>
  <c r="X76" i="17"/>
  <c r="M76" i="17"/>
  <c r="K76" i="17"/>
  <c r="J76" i="17"/>
  <c r="AA75" i="17"/>
  <c r="Y75" i="17"/>
  <c r="X75" i="17"/>
  <c r="M75" i="17"/>
  <c r="K75" i="17"/>
  <c r="J75" i="17"/>
  <c r="AA74" i="17"/>
  <c r="Y74" i="17"/>
  <c r="X74" i="17"/>
  <c r="M74" i="17"/>
  <c r="K74" i="17"/>
  <c r="J74" i="17"/>
  <c r="AA73" i="17"/>
  <c r="Y73" i="17"/>
  <c r="X73" i="17"/>
  <c r="M73" i="17"/>
  <c r="K73" i="17"/>
  <c r="J73" i="17"/>
  <c r="AA72" i="17"/>
  <c r="Y72" i="17"/>
  <c r="X72" i="17"/>
  <c r="M72" i="17"/>
  <c r="K72" i="17"/>
  <c r="J72" i="17"/>
  <c r="AA71" i="17"/>
  <c r="Y71" i="17"/>
  <c r="X71" i="17"/>
  <c r="M71" i="17"/>
  <c r="K71" i="17"/>
  <c r="J71" i="17"/>
  <c r="AA70" i="17"/>
  <c r="Y70" i="17"/>
  <c r="X70" i="17"/>
  <c r="M70" i="17"/>
  <c r="K70" i="17"/>
  <c r="J70" i="17"/>
  <c r="AA69" i="17"/>
  <c r="Y69" i="17"/>
  <c r="X69" i="17"/>
  <c r="M69" i="17"/>
  <c r="K69" i="17"/>
  <c r="J69" i="17"/>
  <c r="AA68" i="17"/>
  <c r="Y68" i="17"/>
  <c r="X68" i="17"/>
  <c r="M68" i="17"/>
  <c r="K68" i="17"/>
  <c r="J68" i="17"/>
  <c r="AA67" i="17"/>
  <c r="Y67" i="17"/>
  <c r="X67" i="17"/>
  <c r="M67" i="17"/>
  <c r="K67" i="17"/>
  <c r="J67" i="17"/>
  <c r="AA66" i="17"/>
  <c r="Y66" i="17"/>
  <c r="X66" i="17"/>
  <c r="M66" i="17"/>
  <c r="K66" i="17"/>
  <c r="J66" i="17"/>
  <c r="AA65" i="17"/>
  <c r="Y65" i="17"/>
  <c r="X65" i="17"/>
  <c r="M65" i="17"/>
  <c r="K65" i="17"/>
  <c r="J65" i="17"/>
  <c r="AA64" i="17"/>
  <c r="Y64" i="17"/>
  <c r="X64" i="17"/>
  <c r="M64" i="17"/>
  <c r="K64" i="17"/>
  <c r="J64" i="17"/>
  <c r="AA63" i="17"/>
  <c r="Y63" i="17"/>
  <c r="X63" i="17"/>
  <c r="M63" i="17"/>
  <c r="K63" i="17"/>
  <c r="J63" i="17"/>
  <c r="AA62" i="17"/>
  <c r="Y62" i="17"/>
  <c r="X62" i="17"/>
  <c r="M62" i="17"/>
  <c r="K62" i="17"/>
  <c r="J62" i="17"/>
  <c r="AA61" i="17"/>
  <c r="Z61" i="17"/>
  <c r="Y61" i="17"/>
  <c r="X61" i="17"/>
  <c r="W61" i="17"/>
  <c r="V61" i="17"/>
  <c r="U61" i="17"/>
  <c r="T61" i="17"/>
  <c r="S61" i="17"/>
  <c r="M61" i="17"/>
  <c r="K61" i="17"/>
  <c r="J61" i="17"/>
  <c r="AA60" i="17"/>
  <c r="Y60" i="17"/>
  <c r="M60" i="17"/>
  <c r="K60" i="17"/>
  <c r="J60" i="17"/>
  <c r="AA59" i="17"/>
  <c r="Y59" i="17"/>
  <c r="M59" i="17"/>
  <c r="K59" i="17"/>
  <c r="J59" i="17"/>
  <c r="AA58" i="17"/>
  <c r="Y58" i="17"/>
  <c r="M58" i="17"/>
  <c r="K58" i="17"/>
  <c r="J58" i="17"/>
  <c r="AA57" i="17"/>
  <c r="Y57" i="17"/>
  <c r="M57" i="17"/>
  <c r="K57" i="17"/>
  <c r="J57" i="17"/>
  <c r="AA56" i="17"/>
  <c r="Y56" i="17"/>
  <c r="M56" i="17"/>
  <c r="K56" i="17"/>
  <c r="J56" i="17"/>
  <c r="AA55" i="17"/>
  <c r="Y55" i="17"/>
  <c r="M55" i="17"/>
  <c r="K55" i="17"/>
  <c r="J55" i="17"/>
  <c r="AA54" i="17"/>
  <c r="Y54" i="17"/>
  <c r="M54" i="17"/>
  <c r="K54" i="17"/>
  <c r="J54" i="17"/>
  <c r="AA53" i="17"/>
  <c r="Y53" i="17"/>
  <c r="M53" i="17"/>
  <c r="K53" i="17"/>
  <c r="J53" i="17"/>
  <c r="AA52" i="17"/>
  <c r="Y52" i="17"/>
  <c r="M52" i="17"/>
  <c r="K52" i="17"/>
  <c r="J52" i="17"/>
  <c r="AA51" i="17"/>
  <c r="Y51" i="17"/>
  <c r="M51" i="17"/>
  <c r="K51" i="17"/>
  <c r="J51" i="17"/>
  <c r="AA50" i="17"/>
  <c r="Y50" i="17"/>
  <c r="M50" i="17"/>
  <c r="K50" i="17"/>
  <c r="J50" i="17"/>
  <c r="AA49" i="17"/>
  <c r="Y49" i="17"/>
  <c r="M49" i="17"/>
  <c r="K49" i="17"/>
  <c r="J49" i="17"/>
  <c r="AA48" i="17"/>
  <c r="Y48" i="17"/>
  <c r="M48" i="17"/>
  <c r="K48" i="17"/>
  <c r="J48" i="17"/>
  <c r="AA47" i="17"/>
  <c r="Y47" i="17"/>
  <c r="M47" i="17"/>
  <c r="K47" i="17"/>
  <c r="J47" i="17"/>
  <c r="AA46" i="17"/>
  <c r="Y46" i="17"/>
  <c r="M46" i="17"/>
  <c r="L46" i="17"/>
  <c r="K46" i="17"/>
  <c r="J46" i="17"/>
  <c r="I46" i="17"/>
  <c r="H46" i="17"/>
  <c r="G46" i="17"/>
  <c r="F46" i="17"/>
  <c r="E46" i="17"/>
  <c r="AA45" i="17"/>
  <c r="Y45" i="17"/>
  <c r="M45" i="17"/>
  <c r="K45" i="17"/>
  <c r="AA44" i="17"/>
  <c r="Y44" i="17"/>
  <c r="M44" i="17"/>
  <c r="K44" i="17"/>
  <c r="AA43" i="17"/>
  <c r="Y43" i="17"/>
  <c r="M43" i="17"/>
  <c r="K43" i="17"/>
  <c r="AA42" i="17"/>
  <c r="Y42" i="17"/>
  <c r="M42" i="17"/>
  <c r="K42" i="17"/>
  <c r="AA41" i="17"/>
  <c r="Y41" i="17"/>
  <c r="M41" i="17"/>
  <c r="K41" i="17"/>
  <c r="AA40" i="17"/>
  <c r="Y40" i="17"/>
  <c r="M40" i="17"/>
  <c r="K40" i="17"/>
  <c r="AA39" i="17"/>
  <c r="Y39" i="17"/>
  <c r="M39" i="17"/>
  <c r="K39" i="17"/>
  <c r="AA38" i="17"/>
  <c r="Y38" i="17"/>
  <c r="M38" i="17"/>
  <c r="K38" i="17"/>
  <c r="AA37" i="17"/>
  <c r="Y37" i="17"/>
  <c r="M37" i="17"/>
  <c r="K37" i="17"/>
  <c r="AA36" i="17"/>
  <c r="Y36" i="17"/>
  <c r="M36" i="17"/>
  <c r="K36" i="17"/>
  <c r="AA35" i="17"/>
  <c r="Y35" i="17"/>
  <c r="M35" i="17"/>
  <c r="K35" i="17"/>
  <c r="AA34" i="17"/>
  <c r="Y34" i="17"/>
  <c r="M34" i="17"/>
  <c r="K34" i="17"/>
  <c r="AA33" i="17"/>
  <c r="Y33" i="17"/>
  <c r="M33" i="17"/>
  <c r="K33" i="17"/>
  <c r="AA32" i="17"/>
  <c r="Y32" i="17"/>
  <c r="M32" i="17"/>
  <c r="K32" i="17"/>
  <c r="AA31" i="17"/>
  <c r="Y31" i="17"/>
  <c r="M31" i="17"/>
  <c r="K31" i="17"/>
  <c r="AA30" i="17"/>
  <c r="Y30" i="17"/>
  <c r="M30" i="17"/>
  <c r="K30" i="17"/>
  <c r="AA29" i="17"/>
  <c r="Y29" i="17"/>
  <c r="M29" i="17"/>
  <c r="K29" i="17"/>
  <c r="AA28" i="17"/>
  <c r="Y28" i="17"/>
  <c r="M28" i="17"/>
  <c r="K28" i="17"/>
  <c r="AA27" i="17"/>
  <c r="Y27" i="17"/>
  <c r="M27" i="17"/>
  <c r="K27" i="17"/>
  <c r="AA26" i="17"/>
  <c r="Z26" i="17"/>
  <c r="Y26" i="17"/>
  <c r="X26" i="17"/>
  <c r="W26" i="17"/>
  <c r="V26" i="17"/>
  <c r="U26" i="17"/>
  <c r="T26" i="17"/>
  <c r="S26" i="17"/>
  <c r="M26" i="17"/>
  <c r="K26" i="17"/>
  <c r="AA25" i="17"/>
  <c r="Y25" i="17"/>
  <c r="T25" i="17"/>
  <c r="M25" i="17"/>
  <c r="K25" i="17"/>
  <c r="AA24" i="17"/>
  <c r="Y24" i="17"/>
  <c r="T24" i="17"/>
  <c r="M24" i="17"/>
  <c r="L24" i="17"/>
  <c r="K24" i="17"/>
  <c r="J24" i="17"/>
  <c r="I24" i="17"/>
  <c r="H24" i="17"/>
  <c r="G24" i="17"/>
  <c r="F24" i="17"/>
  <c r="E24" i="17"/>
  <c r="AA23" i="17"/>
  <c r="Y23" i="17"/>
  <c r="T23" i="17"/>
  <c r="M23" i="17"/>
  <c r="K23" i="17"/>
  <c r="J23" i="17"/>
  <c r="AA22" i="17"/>
  <c r="Y22" i="17"/>
  <c r="T22" i="17"/>
  <c r="M22" i="17"/>
  <c r="K22" i="17"/>
  <c r="J22" i="17"/>
  <c r="AA21" i="17"/>
  <c r="Y21" i="17"/>
  <c r="T21" i="17"/>
  <c r="M21" i="17"/>
  <c r="K21" i="17"/>
  <c r="J21" i="17"/>
  <c r="AA20" i="17"/>
  <c r="Y20" i="17"/>
  <c r="T20" i="17"/>
  <c r="M20" i="17"/>
  <c r="K20" i="17"/>
  <c r="J20" i="17"/>
  <c r="AA19" i="17"/>
  <c r="Y19" i="17"/>
  <c r="T19" i="17"/>
  <c r="M19" i="17"/>
  <c r="K19" i="17"/>
  <c r="J19" i="17"/>
  <c r="AA18" i="17"/>
  <c r="Y18" i="17"/>
  <c r="T18" i="17"/>
  <c r="M18" i="17"/>
  <c r="K18" i="17"/>
  <c r="J18" i="17"/>
  <c r="AA17" i="17"/>
  <c r="Y17" i="17"/>
  <c r="T17" i="17"/>
  <c r="M17" i="17"/>
  <c r="K17" i="17"/>
  <c r="J17" i="17"/>
  <c r="AA16" i="17"/>
  <c r="Y16" i="17"/>
  <c r="T16" i="17"/>
  <c r="M16" i="17"/>
  <c r="K16" i="17"/>
  <c r="J16" i="17"/>
  <c r="AA15" i="17"/>
  <c r="Y15" i="17"/>
  <c r="T15" i="17"/>
  <c r="M15" i="17"/>
  <c r="K15" i="17"/>
  <c r="J15" i="17"/>
  <c r="AA14" i="17"/>
  <c r="Y14" i="17"/>
  <c r="T14" i="17"/>
  <c r="M14" i="17"/>
  <c r="K14" i="17"/>
  <c r="J14" i="17"/>
  <c r="AA13" i="17"/>
  <c r="Y13" i="17"/>
  <c r="T13" i="17"/>
  <c r="M13" i="17"/>
  <c r="K13" i="17"/>
  <c r="J13" i="17"/>
  <c r="AA12" i="17"/>
  <c r="Y12" i="17"/>
  <c r="T12" i="17"/>
  <c r="M12" i="17"/>
  <c r="K12" i="17"/>
  <c r="J12" i="17"/>
  <c r="AA11" i="17"/>
  <c r="Y11" i="17"/>
  <c r="T11" i="17"/>
  <c r="M11" i="17"/>
  <c r="K11" i="17"/>
  <c r="J11" i="17"/>
  <c r="AA10" i="17"/>
  <c r="Y10" i="17"/>
  <c r="T10" i="17"/>
  <c r="M10" i="17"/>
  <c r="K10" i="17"/>
  <c r="J10" i="17"/>
  <c r="AA9" i="17"/>
  <c r="Y9" i="17"/>
  <c r="T9" i="17"/>
  <c r="M9" i="17"/>
  <c r="K9" i="17"/>
  <c r="J9" i="17"/>
  <c r="AA8" i="17"/>
  <c r="Y8" i="17"/>
  <c r="T8" i="17"/>
  <c r="M8" i="17"/>
  <c r="K8" i="17"/>
  <c r="J8" i="17"/>
  <c r="AA7" i="17"/>
  <c r="Y7" i="17"/>
  <c r="T7" i="17"/>
  <c r="M7" i="17"/>
  <c r="K7" i="17"/>
  <c r="J7" i="17"/>
  <c r="G54" i="27"/>
  <c r="G52" i="27"/>
  <c r="G51" i="27"/>
  <c r="T47" i="27"/>
  <c r="S47" i="27"/>
  <c r="R47" i="27"/>
  <c r="Q47" i="27"/>
  <c r="P47" i="27"/>
  <c r="O47" i="27"/>
  <c r="N47" i="27"/>
  <c r="M47" i="27"/>
  <c r="L47" i="27"/>
  <c r="K47" i="27"/>
  <c r="J47" i="27"/>
  <c r="I47" i="27"/>
  <c r="H47" i="27"/>
  <c r="G47" i="27"/>
  <c r="F47" i="27"/>
  <c r="E47" i="27"/>
  <c r="D47" i="27"/>
  <c r="T46" i="27"/>
  <c r="S46" i="27"/>
  <c r="R46" i="27"/>
  <c r="J46" i="27"/>
  <c r="F46" i="27"/>
  <c r="T45" i="27"/>
  <c r="S45" i="27"/>
  <c r="R45" i="27"/>
  <c r="O45" i="27"/>
  <c r="J45" i="27"/>
  <c r="I45" i="27"/>
  <c r="F45" i="27"/>
  <c r="T44" i="27"/>
  <c r="S44" i="27"/>
  <c r="R44" i="27"/>
  <c r="O44" i="27"/>
  <c r="J44" i="27"/>
  <c r="I44" i="27"/>
  <c r="F44" i="27"/>
  <c r="T43" i="27"/>
  <c r="S43" i="27"/>
  <c r="R43" i="27"/>
  <c r="O43" i="27"/>
  <c r="J43" i="27"/>
  <c r="I43" i="27"/>
  <c r="F43" i="27"/>
  <c r="T42" i="27"/>
  <c r="S42" i="27"/>
  <c r="R42" i="27"/>
  <c r="O42" i="27"/>
  <c r="J42" i="27"/>
  <c r="I42" i="27"/>
  <c r="F42" i="27"/>
  <c r="T41" i="27"/>
  <c r="S41" i="27"/>
  <c r="R41" i="27"/>
  <c r="O41" i="27"/>
  <c r="N41" i="27"/>
  <c r="J41" i="27"/>
  <c r="I41" i="27"/>
  <c r="F41" i="27"/>
  <c r="T40" i="27"/>
  <c r="S40" i="27"/>
  <c r="R40" i="27"/>
  <c r="O40" i="27"/>
  <c r="N40" i="27"/>
  <c r="J40" i="27"/>
  <c r="I40" i="27"/>
  <c r="F40" i="27"/>
  <c r="T39" i="27"/>
  <c r="S39" i="27"/>
  <c r="R39" i="27"/>
  <c r="O39" i="27"/>
  <c r="J39" i="27"/>
  <c r="I39" i="27"/>
  <c r="F39" i="27"/>
  <c r="T38" i="27"/>
  <c r="S38" i="27"/>
  <c r="R38" i="27"/>
  <c r="O38" i="27"/>
  <c r="J38" i="27"/>
  <c r="I38" i="27"/>
  <c r="F38" i="27"/>
  <c r="T37" i="27"/>
  <c r="S37" i="27"/>
  <c r="R37" i="27"/>
  <c r="O37" i="27"/>
  <c r="N37" i="27"/>
  <c r="J37" i="27"/>
  <c r="I37" i="27"/>
  <c r="F37" i="27"/>
  <c r="T36" i="27"/>
  <c r="S36" i="27"/>
  <c r="R36" i="27"/>
  <c r="O36" i="27"/>
  <c r="J36" i="27"/>
  <c r="I36" i="27"/>
  <c r="F36" i="27"/>
  <c r="T35" i="27"/>
  <c r="S35" i="27"/>
  <c r="R35" i="27"/>
  <c r="O35" i="27"/>
  <c r="N35" i="27"/>
  <c r="J35" i="27"/>
  <c r="I35" i="27"/>
  <c r="F35" i="27"/>
  <c r="T34" i="27"/>
  <c r="S34" i="27"/>
  <c r="R34" i="27"/>
  <c r="O34" i="27"/>
  <c r="J34" i="27"/>
  <c r="I34" i="27"/>
  <c r="F34" i="27"/>
  <c r="T33" i="27"/>
  <c r="S33" i="27"/>
  <c r="R33" i="27"/>
  <c r="O33" i="27"/>
  <c r="J33" i="27"/>
  <c r="I33" i="27"/>
  <c r="F33" i="27"/>
  <c r="T32" i="27"/>
  <c r="S32" i="27"/>
  <c r="R32" i="27"/>
  <c r="O32" i="27"/>
  <c r="N32" i="27"/>
  <c r="J32" i="27"/>
  <c r="I32" i="27"/>
  <c r="F32" i="27"/>
  <c r="T31" i="27"/>
  <c r="S31" i="27"/>
  <c r="R31" i="27"/>
  <c r="O31" i="27"/>
  <c r="N31" i="27"/>
  <c r="J31" i="27"/>
  <c r="I31" i="27"/>
  <c r="F31" i="27"/>
  <c r="T30" i="27"/>
  <c r="S30" i="27"/>
  <c r="R30" i="27"/>
  <c r="O30" i="27"/>
  <c r="N30" i="27"/>
  <c r="J30" i="27"/>
  <c r="I30" i="27"/>
  <c r="F30" i="27"/>
  <c r="T29" i="27"/>
  <c r="S29" i="27"/>
  <c r="R29" i="27"/>
  <c r="O29" i="27"/>
  <c r="J29" i="27"/>
  <c r="I29" i="27"/>
  <c r="F29" i="27"/>
  <c r="T28" i="27"/>
  <c r="S28" i="27"/>
  <c r="R28" i="27"/>
  <c r="O28" i="27"/>
  <c r="J28" i="27"/>
  <c r="I28" i="27"/>
  <c r="F28" i="27"/>
  <c r="T27" i="27"/>
  <c r="S27" i="27"/>
  <c r="R27" i="27"/>
  <c r="O27" i="27"/>
  <c r="J27" i="27"/>
  <c r="I27" i="27"/>
  <c r="F27" i="27"/>
  <c r="T26" i="27"/>
  <c r="S26" i="27"/>
  <c r="R26" i="27"/>
  <c r="O26" i="27"/>
  <c r="J26" i="27"/>
  <c r="I26" i="27"/>
  <c r="F26" i="27"/>
  <c r="T25" i="27"/>
  <c r="S25" i="27"/>
  <c r="R25" i="27"/>
  <c r="O25" i="27"/>
  <c r="N25" i="27"/>
  <c r="J25" i="27"/>
  <c r="I25" i="27"/>
  <c r="F25" i="27"/>
  <c r="T24" i="27"/>
  <c r="S24" i="27"/>
  <c r="R24" i="27"/>
  <c r="O24" i="27"/>
  <c r="J24" i="27"/>
  <c r="I24" i="27"/>
  <c r="F24" i="27"/>
  <c r="T23" i="27"/>
  <c r="S23" i="27"/>
  <c r="R23" i="27"/>
  <c r="O23" i="27"/>
  <c r="J23" i="27"/>
  <c r="I23" i="27"/>
  <c r="F23" i="27"/>
  <c r="T22" i="27"/>
  <c r="S22" i="27"/>
  <c r="R22" i="27"/>
  <c r="O22" i="27"/>
  <c r="J22" i="27"/>
  <c r="I22" i="27"/>
  <c r="F22" i="27"/>
  <c r="T21" i="27"/>
  <c r="S21" i="27"/>
  <c r="R21" i="27"/>
  <c r="O21" i="27"/>
  <c r="N21" i="27"/>
  <c r="J21" i="27"/>
  <c r="I21" i="27"/>
  <c r="F21" i="27"/>
  <c r="T20" i="27"/>
  <c r="S20" i="27"/>
  <c r="R20" i="27"/>
  <c r="O20" i="27"/>
  <c r="J20" i="27"/>
  <c r="I20" i="27"/>
  <c r="F20" i="27"/>
  <c r="T19" i="27"/>
  <c r="S19" i="27"/>
  <c r="R19" i="27"/>
  <c r="O19" i="27"/>
  <c r="N19" i="27"/>
  <c r="J19" i="27"/>
  <c r="I19" i="27"/>
  <c r="F19" i="27"/>
  <c r="T18" i="27"/>
  <c r="S18" i="27"/>
  <c r="R18" i="27"/>
  <c r="O18" i="27"/>
  <c r="N18" i="27"/>
  <c r="J18" i="27"/>
  <c r="I18" i="27"/>
  <c r="F18" i="27"/>
  <c r="T17" i="27"/>
  <c r="S17" i="27"/>
  <c r="R17" i="27"/>
  <c r="O17" i="27"/>
  <c r="J17" i="27"/>
  <c r="I17" i="27"/>
  <c r="F17" i="27"/>
  <c r="T16" i="27"/>
  <c r="S16" i="27"/>
  <c r="R16" i="27"/>
  <c r="O16" i="27"/>
  <c r="N16" i="27"/>
  <c r="J16" i="27"/>
  <c r="I16" i="27"/>
  <c r="F16" i="27"/>
  <c r="T15" i="27"/>
  <c r="S15" i="27"/>
  <c r="R15" i="27"/>
  <c r="O15" i="27"/>
  <c r="N15" i="27"/>
  <c r="J15" i="27"/>
  <c r="I15" i="27"/>
  <c r="F15" i="27"/>
  <c r="T14" i="27"/>
  <c r="S14" i="27"/>
  <c r="R14" i="27"/>
  <c r="O14" i="27"/>
  <c r="J14" i="27"/>
  <c r="I14" i="27"/>
  <c r="F14" i="27"/>
  <c r="T13" i="27"/>
  <c r="S13" i="27"/>
  <c r="R13" i="27"/>
  <c r="O13" i="27"/>
  <c r="J13" i="27"/>
  <c r="I13" i="27"/>
  <c r="F13" i="27"/>
  <c r="T12" i="27"/>
  <c r="S12" i="27"/>
  <c r="R12" i="27"/>
  <c r="O12" i="27"/>
  <c r="N12" i="27"/>
  <c r="J12" i="27"/>
  <c r="I12" i="27"/>
  <c r="F12" i="27"/>
  <c r="T11" i="27"/>
  <c r="S11" i="27"/>
  <c r="R11" i="27"/>
  <c r="O11" i="27"/>
  <c r="J11" i="27"/>
  <c r="I11" i="27"/>
  <c r="F11" i="27"/>
  <c r="T10" i="27"/>
  <c r="S10" i="27"/>
  <c r="R10" i="27"/>
  <c r="O10" i="27"/>
  <c r="N10" i="27"/>
  <c r="J10" i="27"/>
  <c r="I10" i="27"/>
  <c r="F10" i="27"/>
  <c r="I36" i="4"/>
  <c r="H36" i="4"/>
  <c r="G36" i="4"/>
  <c r="F36" i="4"/>
  <c r="E36" i="4"/>
  <c r="D36" i="4"/>
  <c r="C36" i="4"/>
  <c r="I35" i="4"/>
  <c r="E35" i="4"/>
  <c r="I34" i="4"/>
  <c r="E34" i="4"/>
  <c r="I33" i="4"/>
  <c r="E33" i="4"/>
  <c r="I32" i="4"/>
  <c r="E32" i="4"/>
  <c r="I31" i="4"/>
  <c r="E31" i="4"/>
  <c r="G24" i="4"/>
  <c r="F24" i="4"/>
  <c r="E24" i="4"/>
  <c r="D24" i="4"/>
  <c r="C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F19" i="8"/>
  <c r="B19" i="8"/>
  <c r="F18" i="8"/>
  <c r="B18" i="8"/>
  <c r="F17" i="8"/>
  <c r="B17" i="8"/>
  <c r="F16" i="8"/>
  <c r="B16" i="8"/>
  <c r="F15" i="8"/>
  <c r="B15" i="8"/>
  <c r="F14" i="8"/>
  <c r="B14" i="8"/>
  <c r="F13" i="8"/>
  <c r="B13" i="8"/>
  <c r="F12" i="8"/>
  <c r="B12" i="8"/>
  <c r="F11" i="8"/>
  <c r="B11" i="8"/>
  <c r="F10" i="8"/>
  <c r="B10" i="8"/>
  <c r="F9" i="8"/>
  <c r="B9" i="8"/>
  <c r="F8" i="8"/>
  <c r="B8" i="8"/>
  <c r="F6" i="8"/>
  <c r="B6" i="8"/>
  <c r="G5" i="8"/>
  <c r="F5" i="8"/>
  <c r="C5" i="8"/>
  <c r="B5" i="8"/>
  <c r="C1" i="8"/>
  <c r="B1" i="8"/>
</calcChain>
</file>

<file path=xl/sharedStrings.xml><?xml version="1.0" encoding="utf-8"?>
<sst xmlns="http://schemas.openxmlformats.org/spreadsheetml/2006/main" count="2780" uniqueCount="962">
  <si>
    <t>PREVIOUS MONTH</t>
  </si>
  <si>
    <t>CURRENTMONTH</t>
  </si>
  <si>
    <t>YEAR</t>
  </si>
  <si>
    <t>MONTH</t>
  </si>
  <si>
    <t>DAY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</si>
  <si>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</si>
  <si>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</si>
  <si>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</si>
  <si>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</si>
  <si>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</si>
  <si>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</si>
  <si>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</si>
  <si>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</si>
  <si>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</si>
  <si>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</si>
  <si>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</si>
  <si>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</si>
  <si>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Office of the Accountant General of the Federation</t>
  </si>
  <si>
    <t xml:space="preserve">  Federation Account Department</t>
  </si>
  <si>
    <t>Table I</t>
  </si>
  <si>
    <t>Summary of Gross Revenue Allocation by Federation Account Allocation Committee for the Month of February, 2024 Shared in March, 2024</t>
  </si>
  <si>
    <t>S/n</t>
  </si>
  <si>
    <t>Beneficiaries</t>
  </si>
  <si>
    <t>Statutory</t>
  </si>
  <si>
    <t>Exchange Gain</t>
  </si>
  <si>
    <t>Electronic Money Transfer Levy (EMTL)</t>
  </si>
  <si>
    <t>Value Added Tax</t>
  </si>
  <si>
    <t>Total</t>
  </si>
  <si>
    <t>₦</t>
  </si>
  <si>
    <t>FGN (see Table II)</t>
  </si>
  <si>
    <t>State (see Table III)</t>
  </si>
  <si>
    <t>LGCs (see Table IV)</t>
  </si>
  <si>
    <t>13% Derivation Fund</t>
  </si>
  <si>
    <t>Cost of Collection - NCS</t>
  </si>
  <si>
    <t xml:space="preserve"> Cost of Collections - FIRS</t>
  </si>
  <si>
    <t>Allocation to North East Development Commission</t>
  </si>
  <si>
    <t>Transfer to NMDPRA</t>
  </si>
  <si>
    <t>Refund to NUPRC on cost of collection</t>
  </si>
  <si>
    <t>13% Derivation Refund on withdrawals from ECA/Signature Bonus</t>
  </si>
  <si>
    <t>Refund of 13% Derivation in respect of NNPC MGT Fee and Frontier Exploration Fund from August  2022 to December, 2023</t>
  </si>
  <si>
    <t>Part of Refund of total amount due to State from withdrawals from ECA 2009 to 2015 and Signature Bonus</t>
  </si>
  <si>
    <t>Refund of Outstanding to NMDPRA</t>
  </si>
  <si>
    <t xml:space="preserve">13% Refunds on Subsidy, Priority Projects </t>
  </si>
  <si>
    <t xml:space="preserve">Part 2024 Refund to FIRS </t>
  </si>
  <si>
    <t>4% cost of collection-NUPRC</t>
  </si>
  <si>
    <t>Transfer to Non Oil Excess Revenue</t>
  </si>
  <si>
    <t>TOTAL</t>
  </si>
  <si>
    <t>Table II</t>
  </si>
  <si>
    <t>Distribution of Revenue Allocation to FGN by Federation Account Allocation Committee for the Month of February, 2024 Shared in March, 2024</t>
  </si>
  <si>
    <t>4=2-3</t>
  </si>
  <si>
    <t>8=4+5+6+7</t>
  </si>
  <si>
    <t>Gross Statutory Allocation</t>
  </si>
  <si>
    <t>Total Deduction</t>
  </si>
  <si>
    <t>Net Statutory Allocation</t>
  </si>
  <si>
    <t>FGN (CRF Account)</t>
  </si>
  <si>
    <t>Share of Derivation &amp; Ecology</t>
  </si>
  <si>
    <t>Stabilization</t>
  </si>
  <si>
    <t>Development of Natural Resources</t>
  </si>
  <si>
    <t>FCT-Abuja</t>
  </si>
  <si>
    <r>
      <rPr>
        <sz val="16"/>
        <rFont val="Times New Roman"/>
        <charset val="134"/>
      </rPr>
      <t xml:space="preserve">Source: </t>
    </r>
    <r>
      <rPr>
        <b/>
        <sz val="16"/>
        <rFont val="Times New Roman"/>
        <charset val="134"/>
      </rPr>
      <t>Office of the Accountant-General of the Federation</t>
    </r>
  </si>
  <si>
    <t>……………………………………………………………</t>
  </si>
  <si>
    <t>Mr. Wale Edun</t>
  </si>
  <si>
    <t>Hon. Minister of Finance and Coordinating Minister for the Economy</t>
  </si>
  <si>
    <t>Abuja. Nigeria.</t>
  </si>
  <si>
    <t>Office  of the Accountant General of the Federation</t>
  </si>
  <si>
    <t>Federation Account Department</t>
  </si>
  <si>
    <t>Table III</t>
  </si>
  <si>
    <t>Distribution of Revenue Allocation to State Governments by Federation Account Allocation Committee for the month of February, 2024 Shared in March, 2024</t>
  </si>
  <si>
    <t>6=4+5</t>
  </si>
  <si>
    <t>10=6-(7+8+9)</t>
  </si>
  <si>
    <t>19=6+11+12+13+16</t>
  </si>
  <si>
    <t>20=10+11+12+15+18</t>
  </si>
  <si>
    <t>No. of LGCs</t>
  </si>
  <si>
    <t>Statutory Allocation</t>
  </si>
  <si>
    <t>13% Share of Derivation (Net)</t>
  </si>
  <si>
    <t>Gross Total</t>
  </si>
  <si>
    <t>Deductions</t>
  </si>
  <si>
    <t>Exchange Gain Allocation</t>
  </si>
  <si>
    <t>TOTAL Share of Ecology</t>
  </si>
  <si>
    <t>Transfer of 50% Share of Ecology to NDDC/HYPPADEC</t>
  </si>
  <si>
    <t>Net Share of Ecology</t>
  </si>
  <si>
    <t>Gross VAT Allocation</t>
  </si>
  <si>
    <t>VAT Deduction</t>
  </si>
  <si>
    <t>Net VAT Allocation</t>
  </si>
  <si>
    <t>Total Gross Amount</t>
  </si>
  <si>
    <t>Total Net Amount</t>
  </si>
  <si>
    <t>External Debt</t>
  </si>
  <si>
    <t>Contractual Obligation (ISPO)</t>
  </si>
  <si>
    <t xml:space="preserve">Other Deductions   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</si>
  <si>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</si>
  <si>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</si>
  <si>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</si>
  <si>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</si>
  <si>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</si>
  <si>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</si>
  <si>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</si>
  <si>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</si>
  <si>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</si>
  <si>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</si>
  <si>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</si>
  <si>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</si>
  <si>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</si>
  <si>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</si>
  <si>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</si>
  <si>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</si>
  <si>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</si>
  <si>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</si>
  <si>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</si>
  <si>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</si>
  <si>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</si>
  <si>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</si>
  <si>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</si>
  <si>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</si>
  <si>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</si>
  <si>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</si>
  <si>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</si>
  <si>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</si>
  <si>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</si>
  <si>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</si>
  <si>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</si>
  <si>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</si>
  <si>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</si>
  <si>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</si>
  <si>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</si>
  <si>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</si>
  <si>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SOKU</t>
  </si>
  <si>
    <t>Office of the Accountant-General of the Federation</t>
  </si>
  <si>
    <t xml:space="preserve"> Distribution  of Revenue Allocation to Local Government Councils by Federation Account Allocation Committee for the Month of February,  2024 shared in March, 2024</t>
  </si>
  <si>
    <t>States</t>
  </si>
  <si>
    <t>Local Government Councils</t>
  </si>
  <si>
    <t>Deduction</t>
  </si>
  <si>
    <t>Total Allocation</t>
  </si>
  <si>
    <t>State</t>
  </si>
  <si>
    <t>ABA NORTH</t>
  </si>
  <si>
    <t>KUNCHI</t>
  </si>
  <si>
    <t>ABA SOUTH</t>
  </si>
  <si>
    <t>KURA</t>
  </si>
  <si>
    <t>AROCHUKWU</t>
  </si>
  <si>
    <t>MADOBI</t>
  </si>
  <si>
    <t>BENDE</t>
  </si>
  <si>
    <t>MAKODA</t>
  </si>
  <si>
    <t>IKWUANO</t>
  </si>
  <si>
    <t>MINJIBIR</t>
  </si>
  <si>
    <t>ISIALA NGWA NORTH</t>
  </si>
  <si>
    <t>ISIALA NGWA SOUTH</t>
  </si>
  <si>
    <t>RANO</t>
  </si>
  <si>
    <t>ISUIKWUATO</t>
  </si>
  <si>
    <t>RIMIN GADO</t>
  </si>
  <si>
    <t>NNEOCHI</t>
  </si>
  <si>
    <t>ROGO</t>
  </si>
  <si>
    <t>OBIOMA NGWA</t>
  </si>
  <si>
    <t>SHANONO</t>
  </si>
  <si>
    <t>OHAFIA</t>
  </si>
  <si>
    <t>SUMAILA</t>
  </si>
  <si>
    <t>OSISIOMA</t>
  </si>
  <si>
    <t>TAKAI</t>
  </si>
  <si>
    <t>UGWUNAGBO</t>
  </si>
  <si>
    <t>TARAUNI</t>
  </si>
  <si>
    <t>UKWA EAST</t>
  </si>
  <si>
    <t>TOFA</t>
  </si>
  <si>
    <t>UKWA WEST</t>
  </si>
  <si>
    <t>TSANYAWA</t>
  </si>
  <si>
    <t>UMUAHIA NORTH</t>
  </si>
  <si>
    <t>TUDUN WADA</t>
  </si>
  <si>
    <t>UMUAHIA SOUTH</t>
  </si>
  <si>
    <t>UNGOGO</t>
  </si>
  <si>
    <t>ABIA TOTAL</t>
  </si>
  <si>
    <t>WARAWA</t>
  </si>
  <si>
    <t xml:space="preserve">ADAMAWA </t>
  </si>
  <si>
    <t>DEMSA</t>
  </si>
  <si>
    <t>WUDIL</t>
  </si>
  <si>
    <t>FUFORE</t>
  </si>
  <si>
    <t>GANYE</t>
  </si>
  <si>
    <t>BAKORI</t>
  </si>
  <si>
    <t>GIREI</t>
  </si>
  <si>
    <t>BATAGARAWA</t>
  </si>
  <si>
    <t>GOMBI</t>
  </si>
  <si>
    <t>BATSARI</t>
  </si>
  <si>
    <t>GUYUK</t>
  </si>
  <si>
    <t>BAURE</t>
  </si>
  <si>
    <t>HONG</t>
  </si>
  <si>
    <t>BINDAWA</t>
  </si>
  <si>
    <t>JADA</t>
  </si>
  <si>
    <t>CHARANCHI</t>
  </si>
  <si>
    <t>YOLA-NORTH</t>
  </si>
  <si>
    <t>DAN-MUSA</t>
  </si>
  <si>
    <t>LAMURDE</t>
  </si>
  <si>
    <t>DANDUME</t>
  </si>
  <si>
    <t>MADAGALI</t>
  </si>
  <si>
    <t>DANJA</t>
  </si>
  <si>
    <t>MAIHA</t>
  </si>
  <si>
    <t>DAURA</t>
  </si>
  <si>
    <t>MAYO-BELWA</t>
  </si>
  <si>
    <t>DUTSI</t>
  </si>
  <si>
    <t>MICHIKA</t>
  </si>
  <si>
    <t>DUTSINMA</t>
  </si>
  <si>
    <t>MUBI NORTH</t>
  </si>
  <si>
    <t>FASKARI</t>
  </si>
  <si>
    <t>MUBI SOUTH</t>
  </si>
  <si>
    <t>FUNTUA</t>
  </si>
  <si>
    <t>NUMAN</t>
  </si>
  <si>
    <t>INGAWA</t>
  </si>
  <si>
    <t>SHELLENG</t>
  </si>
  <si>
    <t>JIBIA</t>
  </si>
  <si>
    <t>SONG</t>
  </si>
  <si>
    <t>KAFUR</t>
  </si>
  <si>
    <t>TOUNGO</t>
  </si>
  <si>
    <t>KAITA</t>
  </si>
  <si>
    <t>YOLA-SOUTH</t>
  </si>
  <si>
    <t>KANKARA</t>
  </si>
  <si>
    <t>ADAMAWA TOTAL</t>
  </si>
  <si>
    <t>KANKIA</t>
  </si>
  <si>
    <t xml:space="preserve">AKWA IBOM </t>
  </si>
  <si>
    <t>ABAK</t>
  </si>
  <si>
    <t>EASTERN OBOLO</t>
  </si>
  <si>
    <t>KURFI</t>
  </si>
  <si>
    <t>EKET</t>
  </si>
  <si>
    <t>KUSADA</t>
  </si>
  <si>
    <t>EKPE ATAI</t>
  </si>
  <si>
    <t>MAIADUA</t>
  </si>
  <si>
    <t>ESSIEN UDIM</t>
  </si>
  <si>
    <t>MALUMFASHI</t>
  </si>
  <si>
    <t>ETIM EKPO</t>
  </si>
  <si>
    <t>MANI</t>
  </si>
  <si>
    <t>ETINAN</t>
  </si>
  <si>
    <t>MASHI</t>
  </si>
  <si>
    <t>IBENO</t>
  </si>
  <si>
    <t>MATAZU</t>
  </si>
  <si>
    <t>IBESIKPO ASUTAN</t>
  </si>
  <si>
    <t>MUSAWA</t>
  </si>
  <si>
    <t>IBIONO IBOM</t>
  </si>
  <si>
    <t>RIMI</t>
  </si>
  <si>
    <t>IKA</t>
  </si>
  <si>
    <t>SABUWA</t>
  </si>
  <si>
    <t>IKONO</t>
  </si>
  <si>
    <t>SAFANA</t>
  </si>
  <si>
    <t>IKOT ABASI</t>
  </si>
  <si>
    <t>SANDAMU</t>
  </si>
  <si>
    <t>IKOT EKPENE</t>
  </si>
  <si>
    <t>ZANGO</t>
  </si>
  <si>
    <t>INI</t>
  </si>
  <si>
    <t>KATSINA TOTAL</t>
  </si>
  <si>
    <t>ITU</t>
  </si>
  <si>
    <t>ALIERU</t>
  </si>
  <si>
    <t>MBO</t>
  </si>
  <si>
    <t>AREWA</t>
  </si>
  <si>
    <t>MKPAT ENIN</t>
  </si>
  <si>
    <t>ARGUNGU</t>
  </si>
  <si>
    <t>NSIT IBOM</t>
  </si>
  <si>
    <t>AUGIE</t>
  </si>
  <si>
    <t>NSIT UBIUM</t>
  </si>
  <si>
    <t>BAGUDO</t>
  </si>
  <si>
    <t>OBAT AKARA</t>
  </si>
  <si>
    <t>BIRNIN -KEBBI</t>
  </si>
  <si>
    <t>OKOBO</t>
  </si>
  <si>
    <t>BUNZA</t>
  </si>
  <si>
    <t>ONNA</t>
  </si>
  <si>
    <t>DANDI KAMBA</t>
  </si>
  <si>
    <t>ORON</t>
  </si>
  <si>
    <t>DANKO /WASAGU</t>
  </si>
  <si>
    <t>ORUK ANAM</t>
  </si>
  <si>
    <t>FAKAI</t>
  </si>
  <si>
    <t>UDUNG UKO</t>
  </si>
  <si>
    <t>GWANDU</t>
  </si>
  <si>
    <t>UKANAFUN</t>
  </si>
  <si>
    <t>JEGA</t>
  </si>
  <si>
    <t>UQUO</t>
  </si>
  <si>
    <t>KALGO</t>
  </si>
  <si>
    <t>URUAN</t>
  </si>
  <si>
    <t>KOKO/BESSE</t>
  </si>
  <si>
    <t>URUE OFFONG/ORUK</t>
  </si>
  <si>
    <t>MAIYAMA</t>
  </si>
  <si>
    <t>UYO</t>
  </si>
  <si>
    <t>NGASKI</t>
  </si>
  <si>
    <t>AKWA IBOM TOTAL</t>
  </si>
  <si>
    <t>SAKABA</t>
  </si>
  <si>
    <t xml:space="preserve">ANAMBRA </t>
  </si>
  <si>
    <t>AGUATA</t>
  </si>
  <si>
    <t>SHANGA</t>
  </si>
  <si>
    <t>ANAMBRA EAST</t>
  </si>
  <si>
    <t>SURU</t>
  </si>
  <si>
    <t>ANAMBRA WEST</t>
  </si>
  <si>
    <t>YAURI</t>
  </si>
  <si>
    <t>ANIOCHA</t>
  </si>
  <si>
    <t>ZURU</t>
  </si>
  <si>
    <t>AWKA NORTH</t>
  </si>
  <si>
    <t>KEBBI TOTAL</t>
  </si>
  <si>
    <t>AWKA SOUTH</t>
  </si>
  <si>
    <t>ADAVI</t>
  </si>
  <si>
    <t>AYAMELUM</t>
  </si>
  <si>
    <t>AJAOKUTA</t>
  </si>
  <si>
    <t>DUNUKOFIA</t>
  </si>
  <si>
    <t>ANKPA</t>
  </si>
  <si>
    <t>EKWUSIGWO</t>
  </si>
  <si>
    <t>BASSA</t>
  </si>
  <si>
    <t>IDEMILI NORTH</t>
  </si>
  <si>
    <t>DEKINA</t>
  </si>
  <si>
    <t>IDEMILI SOUTH</t>
  </si>
  <si>
    <t>IBAJI</t>
  </si>
  <si>
    <t>IHIALA</t>
  </si>
  <si>
    <t>IDAH</t>
  </si>
  <si>
    <t>NJIKOKA</t>
  </si>
  <si>
    <t>IGALAMELA</t>
  </si>
  <si>
    <t>NNEWI NORTH</t>
  </si>
  <si>
    <t>IJUMU</t>
  </si>
  <si>
    <t>NNEWI SOUTH</t>
  </si>
  <si>
    <t>KABBA/BUNU</t>
  </si>
  <si>
    <t>OGBARU</t>
  </si>
  <si>
    <t>ONISHA NORTH</t>
  </si>
  <si>
    <t>KOTON KARFE</t>
  </si>
  <si>
    <t>ONISHA SOUTH</t>
  </si>
  <si>
    <t>MOPA-MURO</t>
  </si>
  <si>
    <t>ORUMBA NORTH</t>
  </si>
  <si>
    <t>OFU</t>
  </si>
  <si>
    <t>ORUMBA SOUTH</t>
  </si>
  <si>
    <t>OGORI/MAGONGO</t>
  </si>
  <si>
    <t>OYI</t>
  </si>
  <si>
    <t>OKEHI</t>
  </si>
  <si>
    <t>ANAMBRA TOTAL</t>
  </si>
  <si>
    <t>OKENE</t>
  </si>
  <si>
    <t xml:space="preserve">BAUCHI </t>
  </si>
  <si>
    <t>ALKALERI</t>
  </si>
  <si>
    <t>OLAMABORO</t>
  </si>
  <si>
    <t>OMALA</t>
  </si>
  <si>
    <t>BOGORO</t>
  </si>
  <si>
    <t>YAGBA EAST</t>
  </si>
  <si>
    <t>DAMBAN</t>
  </si>
  <si>
    <t>YAGBA WEST</t>
  </si>
  <si>
    <t>DARAZO</t>
  </si>
  <si>
    <t>KOGI TOTAL</t>
  </si>
  <si>
    <t>DASS</t>
  </si>
  <si>
    <t>ASA</t>
  </si>
  <si>
    <t>GAMAWA</t>
  </si>
  <si>
    <t>BARUTEN</t>
  </si>
  <si>
    <t>GANJUWA</t>
  </si>
  <si>
    <t>EDU</t>
  </si>
  <si>
    <t>GIADE</t>
  </si>
  <si>
    <t>I/GADAU</t>
  </si>
  <si>
    <t>IFELODUN</t>
  </si>
  <si>
    <t>JAMA'ARE</t>
  </si>
  <si>
    <t>ILORIN EAST</t>
  </si>
  <si>
    <t>KATAGUM</t>
  </si>
  <si>
    <t>ILORIN SOUTH</t>
  </si>
  <si>
    <t>KIRFI</t>
  </si>
  <si>
    <t>ILORIN WEST</t>
  </si>
  <si>
    <t>MISAU</t>
  </si>
  <si>
    <t>IREPODUN</t>
  </si>
  <si>
    <t>NINGI</t>
  </si>
  <si>
    <t>KAI AMA</t>
  </si>
  <si>
    <t>SHIRA</t>
  </si>
  <si>
    <t>MORO</t>
  </si>
  <si>
    <t>TAFAWA BALEWA</t>
  </si>
  <si>
    <t>OFFA</t>
  </si>
  <si>
    <t>TORO</t>
  </si>
  <si>
    <t>OKE-ERO</t>
  </si>
  <si>
    <t>WARJI</t>
  </si>
  <si>
    <t>OSIN</t>
  </si>
  <si>
    <t>ZAKI</t>
  </si>
  <si>
    <t>OYUN</t>
  </si>
  <si>
    <t>BAUCHI TOTAL</t>
  </si>
  <si>
    <t>PATEGI</t>
  </si>
  <si>
    <t xml:space="preserve">BAYELSA </t>
  </si>
  <si>
    <t>BRASS</t>
  </si>
  <si>
    <t>KWARA TOTAL</t>
  </si>
  <si>
    <t>EKERMOR</t>
  </si>
  <si>
    <t>AGEGE</t>
  </si>
  <si>
    <t>KOLOKUMA/OPOKUMA</t>
  </si>
  <si>
    <t>AJEROMI/IFELODUN</t>
  </si>
  <si>
    <t>NEMBE</t>
  </si>
  <si>
    <t>ALIMOSHO</t>
  </si>
  <si>
    <t>OGBIA</t>
  </si>
  <si>
    <t>AMOWO-ODOFIN</t>
  </si>
  <si>
    <t>SAGBAMA</t>
  </si>
  <si>
    <t>APAPA</t>
  </si>
  <si>
    <t>SOUTHERN IJAW</t>
  </si>
  <si>
    <t>BADAGRY</t>
  </si>
  <si>
    <t>YENAGOA</t>
  </si>
  <si>
    <t>EPE</t>
  </si>
  <si>
    <t>BAYELSA TOTAL</t>
  </si>
  <si>
    <t>ETI-OSA</t>
  </si>
  <si>
    <t xml:space="preserve">BENUE </t>
  </si>
  <si>
    <t>ADO</t>
  </si>
  <si>
    <t>IBEJU-LEKKI</t>
  </si>
  <si>
    <t>AGATU</t>
  </si>
  <si>
    <t>IFAKO/IJAYE</t>
  </si>
  <si>
    <t>APA</t>
  </si>
  <si>
    <t>IKEJA</t>
  </si>
  <si>
    <t>BURUKU</t>
  </si>
  <si>
    <t>IKORODU</t>
  </si>
  <si>
    <t>GBOKO</t>
  </si>
  <si>
    <t>KOSOFE</t>
  </si>
  <si>
    <t>GUMA</t>
  </si>
  <si>
    <t>LAGOS ISLAND</t>
  </si>
  <si>
    <t>GWER EAST</t>
  </si>
  <si>
    <t>LAGOS MAINLAND</t>
  </si>
  <si>
    <t>GWER WEST</t>
  </si>
  <si>
    <t>MUSHIN</t>
  </si>
  <si>
    <t>KATSINA ALA</t>
  </si>
  <si>
    <t>OJO</t>
  </si>
  <si>
    <t>KONSHISHA</t>
  </si>
  <si>
    <t>OSHODI/ISOLO</t>
  </si>
  <si>
    <t>KWANDE</t>
  </si>
  <si>
    <t>SOMOLU</t>
  </si>
  <si>
    <t>LOGO</t>
  </si>
  <si>
    <t>SURULERE</t>
  </si>
  <si>
    <t>MAKURDI</t>
  </si>
  <si>
    <t>LAGOS TOTAL</t>
  </si>
  <si>
    <t>OBI</t>
  </si>
  <si>
    <t>AKWANGA</t>
  </si>
  <si>
    <t>OGBADIBO</t>
  </si>
  <si>
    <t>AWE</t>
  </si>
  <si>
    <t>OHIMINI</t>
  </si>
  <si>
    <t>DOMA</t>
  </si>
  <si>
    <t>OJU</t>
  </si>
  <si>
    <t>KARU</t>
  </si>
  <si>
    <t>OKPOKWU</t>
  </si>
  <si>
    <t>KEANA</t>
  </si>
  <si>
    <t>OTUKPO</t>
  </si>
  <si>
    <t>KEFFI</t>
  </si>
  <si>
    <t>TARKA</t>
  </si>
  <si>
    <t>KOKONA</t>
  </si>
  <si>
    <t>UKUM</t>
  </si>
  <si>
    <t>LAFIA</t>
  </si>
  <si>
    <t>USHONGO</t>
  </si>
  <si>
    <t>NASARAWA</t>
  </si>
  <si>
    <t>VANDEIKYA</t>
  </si>
  <si>
    <t>NASARAWA EGGON</t>
  </si>
  <si>
    <t>BENUE TOTAL</t>
  </si>
  <si>
    <t xml:space="preserve">BORNO </t>
  </si>
  <si>
    <t>ABADAN</t>
  </si>
  <si>
    <t>TOTO</t>
  </si>
  <si>
    <t>ASKIRA UBA</t>
  </si>
  <si>
    <t>WAMBA</t>
  </si>
  <si>
    <t>BAMA</t>
  </si>
  <si>
    <t>NASSARAWA TOTAL</t>
  </si>
  <si>
    <t>BAYO</t>
  </si>
  <si>
    <t>AGAIE</t>
  </si>
  <si>
    <t>BIU</t>
  </si>
  <si>
    <t>AGWARA</t>
  </si>
  <si>
    <t>CHIBOK</t>
  </si>
  <si>
    <t>BIDA</t>
  </si>
  <si>
    <t>DAMBOA</t>
  </si>
  <si>
    <t>BORGU</t>
  </si>
  <si>
    <t>DIKWA</t>
  </si>
  <si>
    <t>BOSSO</t>
  </si>
  <si>
    <t>GUBIO</t>
  </si>
  <si>
    <t>EDATI</t>
  </si>
  <si>
    <t>GUZAMALA</t>
  </si>
  <si>
    <t>GBAKO</t>
  </si>
  <si>
    <t>GWOZA</t>
  </si>
  <si>
    <t>GURARA</t>
  </si>
  <si>
    <t>HAWUL</t>
  </si>
  <si>
    <t>KATCHA</t>
  </si>
  <si>
    <t>JERE</t>
  </si>
  <si>
    <t>KONTAGORA</t>
  </si>
  <si>
    <t>KAGA</t>
  </si>
  <si>
    <t>LAPAI</t>
  </si>
  <si>
    <t>KALA BALGE</t>
  </si>
  <si>
    <t>LAVUN</t>
  </si>
  <si>
    <t>KONDUGA</t>
  </si>
  <si>
    <t>MAGAMA</t>
  </si>
  <si>
    <t>KUKAWA</t>
  </si>
  <si>
    <t>MARIGA</t>
  </si>
  <si>
    <t>KWAYA KUSAR</t>
  </si>
  <si>
    <t>MASHEGU</t>
  </si>
  <si>
    <t>MAFA</t>
  </si>
  <si>
    <t>MINNA</t>
  </si>
  <si>
    <t>MAGUMERI</t>
  </si>
  <si>
    <t>MOKWA</t>
  </si>
  <si>
    <t>MAIDUGURI METRO</t>
  </si>
  <si>
    <t>MUYA</t>
  </si>
  <si>
    <t>MARTE</t>
  </si>
  <si>
    <t>PAIKORO</t>
  </si>
  <si>
    <t>MOBBAR</t>
  </si>
  <si>
    <t>RAFI</t>
  </si>
  <si>
    <t>MONGUNO</t>
  </si>
  <si>
    <t>RIJAU</t>
  </si>
  <si>
    <t>NGALA</t>
  </si>
  <si>
    <t>SHIRORO</t>
  </si>
  <si>
    <t>NGANZAI</t>
  </si>
  <si>
    <t>SULEJA</t>
  </si>
  <si>
    <t>SHANI</t>
  </si>
  <si>
    <t>TAFA</t>
  </si>
  <si>
    <t>BORNO TOTAL</t>
  </si>
  <si>
    <t>WUSHISHI</t>
  </si>
  <si>
    <t xml:space="preserve">CROSS RIVER </t>
  </si>
  <si>
    <t>ABI</t>
  </si>
  <si>
    <t>NIGER TOTAL</t>
  </si>
  <si>
    <t>AKAMKPA</t>
  </si>
  <si>
    <t>ABEOKUTA NORTH</t>
  </si>
  <si>
    <t>AKPABUYO</t>
  </si>
  <si>
    <t>ABEOKUTA SOUTH</t>
  </si>
  <si>
    <t>BAKASSI</t>
  </si>
  <si>
    <t>ADO-ODO/OTA</t>
  </si>
  <si>
    <t>BEKWARA</t>
  </si>
  <si>
    <t>EGBADO NORTH</t>
  </si>
  <si>
    <t>BIASE</t>
  </si>
  <si>
    <t>EGBADO SOUTH</t>
  </si>
  <si>
    <t>BOKI</t>
  </si>
  <si>
    <t>EWEKORO</t>
  </si>
  <si>
    <t>CALABAR MUNICIPAL</t>
  </si>
  <si>
    <t>REMO NORTH</t>
  </si>
  <si>
    <t>CALABAR SOUTH</t>
  </si>
  <si>
    <t>IFO</t>
  </si>
  <si>
    <t>ETUNG</t>
  </si>
  <si>
    <t>IJEBU EAST</t>
  </si>
  <si>
    <t>IKOM</t>
  </si>
  <si>
    <t>IJEBU NORTH</t>
  </si>
  <si>
    <t>OBANLIKU</t>
  </si>
  <si>
    <t>IJEBU ODE</t>
  </si>
  <si>
    <t>OBUBRA</t>
  </si>
  <si>
    <t>IKENNE</t>
  </si>
  <si>
    <t>OBUDU</t>
  </si>
  <si>
    <t>IJEBU NORTH EAST</t>
  </si>
  <si>
    <t>ODUKPANI</t>
  </si>
  <si>
    <t>IMEKO-AFON</t>
  </si>
  <si>
    <t>OGAJA</t>
  </si>
  <si>
    <t>IPOKIA</t>
  </si>
  <si>
    <t>YAKURR</t>
  </si>
  <si>
    <t>OBAFEMI/OWODE</t>
  </si>
  <si>
    <t>YALA</t>
  </si>
  <si>
    <t>ODEDAH</t>
  </si>
  <si>
    <t>CROSS RIVER TOTAL</t>
  </si>
  <si>
    <t>ODOGBOLU</t>
  </si>
  <si>
    <t xml:space="preserve">DELTA </t>
  </si>
  <si>
    <t>ANIOCHA NORTH</t>
  </si>
  <si>
    <t>OGUN WATERSIDE</t>
  </si>
  <si>
    <t>ANIOCHA SOUTH</t>
  </si>
  <si>
    <t>SHAGAMU</t>
  </si>
  <si>
    <t>BOMADI</t>
  </si>
  <si>
    <t>OGUN TOTAL</t>
  </si>
  <si>
    <t>BURUTU</t>
  </si>
  <si>
    <t>AKOKO NORTH EAST</t>
  </si>
  <si>
    <t>ETHIOPE EAST</t>
  </si>
  <si>
    <t>AKOKO NORTH WEST</t>
  </si>
  <si>
    <t>ETHIOPE WEST</t>
  </si>
  <si>
    <t>AKOKO SOUTH WEST</t>
  </si>
  <si>
    <t>IKA NORTH EAST</t>
  </si>
  <si>
    <t>AKOKO SOUTH EAST</t>
  </si>
  <si>
    <t>IKA SOUTH</t>
  </si>
  <si>
    <t>AKURE NORTH</t>
  </si>
  <si>
    <t>ISOKO NORTH</t>
  </si>
  <si>
    <t>AKURE SOUTH</t>
  </si>
  <si>
    <t>ISOKO SOUTH</t>
  </si>
  <si>
    <t>IDANRE</t>
  </si>
  <si>
    <t>NDOKWA EAST</t>
  </si>
  <si>
    <t>IFEDORE</t>
  </si>
  <si>
    <t>NDOKWA WEST</t>
  </si>
  <si>
    <t>OKITIPUPA</t>
  </si>
  <si>
    <t>OKPE</t>
  </si>
  <si>
    <t>ILAJE</t>
  </si>
  <si>
    <t>OSHIMILI NORTH</t>
  </si>
  <si>
    <t>ESE-EDO</t>
  </si>
  <si>
    <t>OSHIMILI SOUTH</t>
  </si>
  <si>
    <t>ILE-OLUJI-OKEIGBO</t>
  </si>
  <si>
    <t>PATANI</t>
  </si>
  <si>
    <t>IRELE</t>
  </si>
  <si>
    <t>SAPELE</t>
  </si>
  <si>
    <t>ODIGBO</t>
  </si>
  <si>
    <t>UDU</t>
  </si>
  <si>
    <t>ONDO EAST</t>
  </si>
  <si>
    <t>UGHELLI NORTH</t>
  </si>
  <si>
    <t>ONDO WEST</t>
  </si>
  <si>
    <t>UGHELLI SOUTH</t>
  </si>
  <si>
    <t>OSE</t>
  </si>
  <si>
    <t>UKWUANI</t>
  </si>
  <si>
    <t>OWO</t>
  </si>
  <si>
    <t>UVWIE</t>
  </si>
  <si>
    <t>ONDO TOTAL</t>
  </si>
  <si>
    <t>WARRI SOUTH</t>
  </si>
  <si>
    <t>ATAKUMOSA EAST</t>
  </si>
  <si>
    <t>WARRI NORTH</t>
  </si>
  <si>
    <t>ATAKUMOSA WEST</t>
  </si>
  <si>
    <t>WARRI SOUTH-WEST</t>
  </si>
  <si>
    <t>AIYEDADE</t>
  </si>
  <si>
    <t>DELTA TOTAL</t>
  </si>
  <si>
    <t>AIYEDIRE</t>
  </si>
  <si>
    <t xml:space="preserve">EBONYI </t>
  </si>
  <si>
    <t>ABAKALIKI</t>
  </si>
  <si>
    <t>BOLUWADURO</t>
  </si>
  <si>
    <t>AFIKPO NORTH</t>
  </si>
  <si>
    <t>BORIPE</t>
  </si>
  <si>
    <t xml:space="preserve">AFIKPO SOUTH </t>
  </si>
  <si>
    <t>EDE NORTH</t>
  </si>
  <si>
    <t>EDE SOUTH</t>
  </si>
  <si>
    <t>EZZA NORTH</t>
  </si>
  <si>
    <t>EGBEDORE</t>
  </si>
  <si>
    <t>EZZA SOUTH</t>
  </si>
  <si>
    <t>EJIGBO</t>
  </si>
  <si>
    <t>IKWO</t>
  </si>
  <si>
    <t>IFE CENTRAL</t>
  </si>
  <si>
    <t>ISHIELU</t>
  </si>
  <si>
    <t>IFE EAST</t>
  </si>
  <si>
    <t>IVO</t>
  </si>
  <si>
    <t>IFE NORTH</t>
  </si>
  <si>
    <t>IZZI</t>
  </si>
  <si>
    <t>IFE SOUTH</t>
  </si>
  <si>
    <t>OHAOZARA</t>
  </si>
  <si>
    <t>IFEDAYO</t>
  </si>
  <si>
    <t>OHAUKWU</t>
  </si>
  <si>
    <t>ONICHA</t>
  </si>
  <si>
    <t>ILA</t>
  </si>
  <si>
    <t>EBONYI TOTAL</t>
  </si>
  <si>
    <t>ILESHA EAST</t>
  </si>
  <si>
    <t>EDO TOTAL</t>
  </si>
  <si>
    <t>AKOKO EDO</t>
  </si>
  <si>
    <t>ILESHA WEST</t>
  </si>
  <si>
    <t>EGOR</t>
  </si>
  <si>
    <t>ESAN CENTRAL</t>
  </si>
  <si>
    <t>IREWOLE</t>
  </si>
  <si>
    <t>ESAN NORTH EAST</t>
  </si>
  <si>
    <t>ISOKAN</t>
  </si>
  <si>
    <t>ESAN SOUTH EAST</t>
  </si>
  <si>
    <t>IWO</t>
  </si>
  <si>
    <t>ESAN WEST</t>
  </si>
  <si>
    <t>OBOKUN</t>
  </si>
  <si>
    <t>ETSAKO CENTRAL</t>
  </si>
  <si>
    <t>ODO-OTIN</t>
  </si>
  <si>
    <t>ETSAKO EAST</t>
  </si>
  <si>
    <t>OLA-OLUWA</t>
  </si>
  <si>
    <t>ETSAKO WEST</t>
  </si>
  <si>
    <t>OLORUNDA</t>
  </si>
  <si>
    <t>IGUEBEN</t>
  </si>
  <si>
    <t>ORIADE</t>
  </si>
  <si>
    <t>IKPOBA OKHA</t>
  </si>
  <si>
    <t>OROLU</t>
  </si>
  <si>
    <t>OREDO</t>
  </si>
  <si>
    <t>OSOGBO</t>
  </si>
  <si>
    <t>ORHIONWON</t>
  </si>
  <si>
    <t>OSUN TOTAL</t>
  </si>
  <si>
    <t>OVIA NORTH EAST</t>
  </si>
  <si>
    <t>AFIJIO</t>
  </si>
  <si>
    <t>OVIA SOUTH WEST</t>
  </si>
  <si>
    <t>AKINYELE</t>
  </si>
  <si>
    <t>OWAN EAST</t>
  </si>
  <si>
    <t>ATIBA</t>
  </si>
  <si>
    <t>OWAN WEST</t>
  </si>
  <si>
    <t>ATISBO</t>
  </si>
  <si>
    <t>UHUNMWODE</t>
  </si>
  <si>
    <t>EGBEDA</t>
  </si>
  <si>
    <t>IBADAN NORTH</t>
  </si>
  <si>
    <t xml:space="preserve">EKITI </t>
  </si>
  <si>
    <t>ADO EKITI</t>
  </si>
  <si>
    <t>IBADAN NORTH EAST</t>
  </si>
  <si>
    <t>AIYEKIRE</t>
  </si>
  <si>
    <t>IBADAN NORTH WEST</t>
  </si>
  <si>
    <t>EFON</t>
  </si>
  <si>
    <t>IBADAN SOUTH EAST</t>
  </si>
  <si>
    <t>EKITI EAST</t>
  </si>
  <si>
    <t>IBADAN SOUTH WEST</t>
  </si>
  <si>
    <t>EKITI SOUTH WEST</t>
  </si>
  <si>
    <t>IBARAPA CENTRAL</t>
  </si>
  <si>
    <t>EKITI WEST</t>
  </si>
  <si>
    <t>IBARAPA NORTH</t>
  </si>
  <si>
    <t>EMURE</t>
  </si>
  <si>
    <t>IDO</t>
  </si>
  <si>
    <t>IDO-OSI</t>
  </si>
  <si>
    <t>SAKI WEST</t>
  </si>
  <si>
    <t>IJERO</t>
  </si>
  <si>
    <t>IFELOJU</t>
  </si>
  <si>
    <t>IKERE</t>
  </si>
  <si>
    <t>IREPO</t>
  </si>
  <si>
    <t>IKOLE</t>
  </si>
  <si>
    <t>ISEYIN</t>
  </si>
  <si>
    <t>ILEJEMEJI</t>
  </si>
  <si>
    <t>ITESIWAJU</t>
  </si>
  <si>
    <t>IREPODUN/IFELODUN</t>
  </si>
  <si>
    <t>IWAJOWA</t>
  </si>
  <si>
    <t>ISE/ORUN</t>
  </si>
  <si>
    <t>OLORUNSOGO</t>
  </si>
  <si>
    <t>MOBA</t>
  </si>
  <si>
    <t>KAJOLA</t>
  </si>
  <si>
    <t>OYE</t>
  </si>
  <si>
    <t>LAGELU</t>
  </si>
  <si>
    <t>EKITI TOTAL</t>
  </si>
  <si>
    <t>OGBOMOSHO NORTH</t>
  </si>
  <si>
    <t>AGWU</t>
  </si>
  <si>
    <t>OGBOMOSHO SOUTH</t>
  </si>
  <si>
    <t>ANINRI</t>
  </si>
  <si>
    <t>OGO-OLUWA</t>
  </si>
  <si>
    <t>ENUGU EAST</t>
  </si>
  <si>
    <t>OLUYOLE</t>
  </si>
  <si>
    <t>ENUGU NORTH</t>
  </si>
  <si>
    <t>ONA-ARA</t>
  </si>
  <si>
    <t>ENUGU SOUTH</t>
  </si>
  <si>
    <t>ORELOPE</t>
  </si>
  <si>
    <t>EZEAGU</t>
  </si>
  <si>
    <t>ORI IRE</t>
  </si>
  <si>
    <t>IGBO ETITI</t>
  </si>
  <si>
    <t>OYO EAST</t>
  </si>
  <si>
    <t>IGBO EZE NORTH</t>
  </si>
  <si>
    <t>OYO WEST</t>
  </si>
  <si>
    <t>IGBO EZE SOUTH</t>
  </si>
  <si>
    <t>SAKI EAST</t>
  </si>
  <si>
    <t>ISI UZO</t>
  </si>
  <si>
    <t>IFEDAPO</t>
  </si>
  <si>
    <t>NKANU EAST</t>
  </si>
  <si>
    <t>OYO TOTAL</t>
  </si>
  <si>
    <t>NKANU WEST</t>
  </si>
  <si>
    <t>BARKIN LADI</t>
  </si>
  <si>
    <t>NSUKKA</t>
  </si>
  <si>
    <t>OJI RIVER</t>
  </si>
  <si>
    <t>BOKKOS</t>
  </si>
  <si>
    <t>UDENU</t>
  </si>
  <si>
    <t>JOS EAST</t>
  </si>
  <si>
    <t>UDI</t>
  </si>
  <si>
    <t>JOS NORTH</t>
  </si>
  <si>
    <t>UZO UWANI</t>
  </si>
  <si>
    <t>JOS SOUTH</t>
  </si>
  <si>
    <t>ENUGU TOTAL</t>
  </si>
  <si>
    <t>KANAM</t>
  </si>
  <si>
    <t xml:space="preserve">GOMBE </t>
  </si>
  <si>
    <t>AKKO</t>
  </si>
  <si>
    <t>KANKE</t>
  </si>
  <si>
    <t>BALANGA</t>
  </si>
  <si>
    <t>LANGTANG NORTH</t>
  </si>
  <si>
    <t>BILLIRI</t>
  </si>
  <si>
    <t>LANGTANG SOUTH</t>
  </si>
  <si>
    <t>DUKKU</t>
  </si>
  <si>
    <t>MANGU</t>
  </si>
  <si>
    <t>FUNAKAYE</t>
  </si>
  <si>
    <t>MIKANG</t>
  </si>
  <si>
    <t>PANKSHIN</t>
  </si>
  <si>
    <t>KALTUNGO</t>
  </si>
  <si>
    <t>QUAN-PAN</t>
  </si>
  <si>
    <t>KWAMI</t>
  </si>
  <si>
    <t>RIYOM</t>
  </si>
  <si>
    <t>NAFADA</t>
  </si>
  <si>
    <t>SHENDAM</t>
  </si>
  <si>
    <t>SHOMGOM</t>
  </si>
  <si>
    <t>WASE</t>
  </si>
  <si>
    <t>YAMALTU/DEBA</t>
  </si>
  <si>
    <t>PLATEAU TOTAL</t>
  </si>
  <si>
    <t>GOMBE TOTAL</t>
  </si>
  <si>
    <t>AHOADA</t>
  </si>
  <si>
    <t xml:space="preserve">IMO </t>
  </si>
  <si>
    <t>ABOH MBAISE</t>
  </si>
  <si>
    <t>AHOADA WEST</t>
  </si>
  <si>
    <t>AHIAZU MBAISE</t>
  </si>
  <si>
    <t>AKUKUTORU</t>
  </si>
  <si>
    <t>EHIME MBANO</t>
  </si>
  <si>
    <t>ANDONI</t>
  </si>
  <si>
    <t>EZINIHITTE MBAISE</t>
  </si>
  <si>
    <t>ASARITORU</t>
  </si>
  <si>
    <t>IDEATO NORTH</t>
  </si>
  <si>
    <t>BONNY</t>
  </si>
  <si>
    <t>IDEATO SOUTH</t>
  </si>
  <si>
    <t>DEGEMA</t>
  </si>
  <si>
    <t>IHITTE UBOMA</t>
  </si>
  <si>
    <t>ELEME</t>
  </si>
  <si>
    <t>IKEDURU</t>
  </si>
  <si>
    <t>EMOHUA</t>
  </si>
  <si>
    <t>ISIALA MBANO</t>
  </si>
  <si>
    <t>ETCHE</t>
  </si>
  <si>
    <t>ISU</t>
  </si>
  <si>
    <t>GONAKA</t>
  </si>
  <si>
    <t>MBAITOLI</t>
  </si>
  <si>
    <t>IKWERRE</t>
  </si>
  <si>
    <t>NGOR/OKPALA</t>
  </si>
  <si>
    <t>KHANA</t>
  </si>
  <si>
    <t>NJABA</t>
  </si>
  <si>
    <t>OBIO/AKPOR</t>
  </si>
  <si>
    <t>NKWANGELE</t>
  </si>
  <si>
    <t>OBUA/ODUAL</t>
  </si>
  <si>
    <t>NKWERRE</t>
  </si>
  <si>
    <t>OGBA/EGBEMA/NDONI</t>
  </si>
  <si>
    <t>OBOWO</t>
  </si>
  <si>
    <t>OGU/BOLO</t>
  </si>
  <si>
    <t>OGUTA</t>
  </si>
  <si>
    <t>OKRIKA</t>
  </si>
  <si>
    <t>OHAJI/EGBEMA</t>
  </si>
  <si>
    <t>OMUMMA</t>
  </si>
  <si>
    <t>OKIGWE</t>
  </si>
  <si>
    <t>OPOBO/NKORO</t>
  </si>
  <si>
    <t>ONUIMO</t>
  </si>
  <si>
    <t>OYIGBO</t>
  </si>
  <si>
    <t>ORLU</t>
  </si>
  <si>
    <t>PORT HARCOURT</t>
  </si>
  <si>
    <t>ORSU</t>
  </si>
  <si>
    <t>TAI</t>
  </si>
  <si>
    <t>ORU</t>
  </si>
  <si>
    <t>RIVERS TOTAL</t>
  </si>
  <si>
    <t>ORU WEST</t>
  </si>
  <si>
    <t>BINJI</t>
  </si>
  <si>
    <t>OWERRI MUNICIPAL</t>
  </si>
  <si>
    <t>BODINGA</t>
  </si>
  <si>
    <t>OWERRI NORTH</t>
  </si>
  <si>
    <t>DANGE-SHUNI</t>
  </si>
  <si>
    <t>OWERRI WEST</t>
  </si>
  <si>
    <t>GADA</t>
  </si>
  <si>
    <t>IMO TOTAL</t>
  </si>
  <si>
    <t>GORONYO</t>
  </si>
  <si>
    <t xml:space="preserve">JIGAWA </t>
  </si>
  <si>
    <t>AUYO</t>
  </si>
  <si>
    <t>GUDU</t>
  </si>
  <si>
    <t>BABURA</t>
  </si>
  <si>
    <t>GWADABAWA</t>
  </si>
  <si>
    <t>BIRNIN KUDU</t>
  </si>
  <si>
    <t>ILLELA</t>
  </si>
  <si>
    <t>BIRNIWA</t>
  </si>
  <si>
    <t>ISA</t>
  </si>
  <si>
    <t>GAGARAWA</t>
  </si>
  <si>
    <t>KEBBE</t>
  </si>
  <si>
    <t>BUJI</t>
  </si>
  <si>
    <t>KWARE</t>
  </si>
  <si>
    <t>DUTSE</t>
  </si>
  <si>
    <t>RABAH</t>
  </si>
  <si>
    <t>GARKI</t>
  </si>
  <si>
    <t>SABON BIRNI</t>
  </si>
  <si>
    <t>GUMEL</t>
  </si>
  <si>
    <t>SHAGARI</t>
  </si>
  <si>
    <t>GURI</t>
  </si>
  <si>
    <t>SILAME</t>
  </si>
  <si>
    <t>GWARAM</t>
  </si>
  <si>
    <t>SOKOTO NORTH</t>
  </si>
  <si>
    <t>GWIWA</t>
  </si>
  <si>
    <t>SOKOTO SOUTH</t>
  </si>
  <si>
    <t>HADEJIA</t>
  </si>
  <si>
    <t>TAMBUWAL</t>
  </si>
  <si>
    <t>JAHUN</t>
  </si>
  <si>
    <t>TANGAZA</t>
  </si>
  <si>
    <t>KAFIN HAUSA</t>
  </si>
  <si>
    <t>TURETA</t>
  </si>
  <si>
    <t>KAUGAMA</t>
  </si>
  <si>
    <t>WAMAKKO</t>
  </si>
  <si>
    <t>KAZAURE</t>
  </si>
  <si>
    <t>WURNO</t>
  </si>
  <si>
    <t>KIRI-KASAMMA</t>
  </si>
  <si>
    <t>YABO</t>
  </si>
  <si>
    <t>KIYAWA</t>
  </si>
  <si>
    <t>SOKOTO TOTAL</t>
  </si>
  <si>
    <t>MAIGATARI</t>
  </si>
  <si>
    <t>ARDO KOLA</t>
  </si>
  <si>
    <t>MALAM MADORI</t>
  </si>
  <si>
    <t>BALI</t>
  </si>
  <si>
    <t>MIGA</t>
  </si>
  <si>
    <t>DONGA</t>
  </si>
  <si>
    <t>RINGIM</t>
  </si>
  <si>
    <t>GASHAKA</t>
  </si>
  <si>
    <t>RONI</t>
  </si>
  <si>
    <t>GASSOL</t>
  </si>
  <si>
    <t>SULE TAKARKAR</t>
  </si>
  <si>
    <t>IBI</t>
  </si>
  <si>
    <t>TAURA</t>
  </si>
  <si>
    <t>JALINGO</t>
  </si>
  <si>
    <t>YANKWASHI</t>
  </si>
  <si>
    <t>KARIM LAMIDU</t>
  </si>
  <si>
    <t>JIGAWA TOTAL</t>
  </si>
  <si>
    <t>KURMI</t>
  </si>
  <si>
    <t xml:space="preserve">KADUNA </t>
  </si>
  <si>
    <t>BIRNIN GWARI</t>
  </si>
  <si>
    <t>LAU</t>
  </si>
  <si>
    <t>CHIKUN</t>
  </si>
  <si>
    <t>SARDAUNA</t>
  </si>
  <si>
    <t>GIWA</t>
  </si>
  <si>
    <t>TAKUM</t>
  </si>
  <si>
    <t>KAJURU</t>
  </si>
  <si>
    <t>USSA</t>
  </si>
  <si>
    <t>IGABI</t>
  </si>
  <si>
    <t>WUKARI</t>
  </si>
  <si>
    <t>IKARA</t>
  </si>
  <si>
    <t>YORRO</t>
  </si>
  <si>
    <t>JABA</t>
  </si>
  <si>
    <t>ZING</t>
  </si>
  <si>
    <t>JEMA'A</t>
  </si>
  <si>
    <t>TARABA TOTAL</t>
  </si>
  <si>
    <t>KACHIA</t>
  </si>
  <si>
    <t>BADE</t>
  </si>
  <si>
    <t>KADUNA NORTH</t>
  </si>
  <si>
    <t>BURSARI</t>
  </si>
  <si>
    <t>KADUNA SOUTH</t>
  </si>
  <si>
    <t>DAMATURU</t>
  </si>
  <si>
    <t>KAGARKO</t>
  </si>
  <si>
    <t>FIKA</t>
  </si>
  <si>
    <t>KAURA</t>
  </si>
  <si>
    <t>FUNE</t>
  </si>
  <si>
    <t>KAURU</t>
  </si>
  <si>
    <t>GEIDAM</t>
  </si>
  <si>
    <t>KUBAU</t>
  </si>
  <si>
    <t>GUJBA</t>
  </si>
  <si>
    <t>KUDAN</t>
  </si>
  <si>
    <t>GULAMI</t>
  </si>
  <si>
    <t>LERE</t>
  </si>
  <si>
    <t>JAKUSKO</t>
  </si>
  <si>
    <t>MAKARFI</t>
  </si>
  <si>
    <t>KARASUWA</t>
  </si>
  <si>
    <t>SABON GARI</t>
  </si>
  <si>
    <t>MACHINA</t>
  </si>
  <si>
    <t>SANGA</t>
  </si>
  <si>
    <t>NANGERE</t>
  </si>
  <si>
    <t>SOBA</t>
  </si>
  <si>
    <t>NGURU</t>
  </si>
  <si>
    <t>ZANGON KATAF</t>
  </si>
  <si>
    <t>POTISKUM</t>
  </si>
  <si>
    <t>ZARIA</t>
  </si>
  <si>
    <t>TARMUA</t>
  </si>
  <si>
    <t>KADUNA TOTAL</t>
  </si>
  <si>
    <t>YUNUSARI</t>
  </si>
  <si>
    <t>AJINGI</t>
  </si>
  <si>
    <t>YUSUFARI</t>
  </si>
  <si>
    <t>ALBASU</t>
  </si>
  <si>
    <t>BAGWAI</t>
  </si>
  <si>
    <t>ANKA</t>
  </si>
  <si>
    <t>BEBEJI</t>
  </si>
  <si>
    <t>BAKURA</t>
  </si>
  <si>
    <t>BICHI</t>
  </si>
  <si>
    <t>BUKKUYUM</t>
  </si>
  <si>
    <t>BUNKURE</t>
  </si>
  <si>
    <t>BUNGUDU</t>
  </si>
  <si>
    <t>DALA</t>
  </si>
  <si>
    <t>GUMMI</t>
  </si>
  <si>
    <t>DANBATTA</t>
  </si>
  <si>
    <t>GUSAU</t>
  </si>
  <si>
    <t>DAWAKIN KUDU</t>
  </si>
  <si>
    <t>KAURA NAMODA</t>
  </si>
  <si>
    <t>DAWAKIN TOFA</t>
  </si>
  <si>
    <t>DOGUWA</t>
  </si>
  <si>
    <t>MARADUN</t>
  </si>
  <si>
    <t>FAGGE</t>
  </si>
  <si>
    <t>MARU</t>
  </si>
  <si>
    <t>GABASAWA</t>
  </si>
  <si>
    <t>SHINKAFI</t>
  </si>
  <si>
    <t>GARKO</t>
  </si>
  <si>
    <t>TALATA MAFARA</t>
  </si>
  <si>
    <t>GARUN MALLAM</t>
  </si>
  <si>
    <t>TSAFE</t>
  </si>
  <si>
    <t>GAYA</t>
  </si>
  <si>
    <t>ZURMI</t>
  </si>
  <si>
    <t>GEZAWA</t>
  </si>
  <si>
    <t>ZAMFARA TOTAL</t>
  </si>
  <si>
    <t>GWALE</t>
  </si>
  <si>
    <t>FCT-ABUJA</t>
  </si>
  <si>
    <t>ABAJI</t>
  </si>
  <si>
    <t>GWARZO</t>
  </si>
  <si>
    <t>ABUJA MUNICIPAL</t>
  </si>
  <si>
    <t>KABO</t>
  </si>
  <si>
    <t>BWARI</t>
  </si>
  <si>
    <t>KANO MUNICIPAL</t>
  </si>
  <si>
    <t>GWAGWALADA</t>
  </si>
  <si>
    <t>KARAYE</t>
  </si>
  <si>
    <t>KUJE</t>
  </si>
  <si>
    <t>KIBIYA</t>
  </si>
  <si>
    <t>KWALI</t>
  </si>
  <si>
    <t>KIRU</t>
  </si>
  <si>
    <t>FCT-ABUJA TOTAL</t>
  </si>
  <si>
    <t>KUMBOTSO</t>
  </si>
  <si>
    <t>Grand Total</t>
  </si>
  <si>
    <t>Summary of Distribution of Revenue Allocation to Local Government Councils by Federation Account Allocation Committee for the month of February 2024 Shared in March, 2024</t>
  </si>
  <si>
    <t xml:space="preserve"> Statutory Allocation</t>
  </si>
  <si>
    <t>Total Ecology Fund</t>
  </si>
  <si>
    <t>VAT</t>
  </si>
  <si>
    <t>Details of Distribution of Ecology Revenue Allocation to States by Federation Account Allocation Committee for the month of February 2024 shared in March 2024</t>
  </si>
  <si>
    <t>S/N</t>
  </si>
  <si>
    <t>Gross Statutory Allocation (Ecology)</t>
  </si>
  <si>
    <t>Exchange Gain (Ecology)</t>
  </si>
  <si>
    <t xml:space="preserve"> Distribution of Ecology to Local Government Councils by Federation Account Allocation Committee for the month of February, 2024 Shared in March, 2024</t>
  </si>
  <si>
    <t>STATE</t>
  </si>
  <si>
    <t xml:space="preserve"> Distribution of Ecology to Local Government Councils by Federation Account Allocation Committee for the month of January 2024 shared in February 2024</t>
  </si>
  <si>
    <t>Ecology Distribution to Individual Local Government Councils for the month of February shared in March 2024</t>
  </si>
  <si>
    <t>S/NO</t>
  </si>
  <si>
    <t>LOCAL GOVERNMENT COUNCILS</t>
  </si>
  <si>
    <t>Total (Ecology)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</si>
</sst>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5" formatCode="_(* #,##0.00_);_(* \(#,##0.00\);_(* &quot;-&quot;??_);_(@_)"/>
    <numFmt numFmtId="168" formatCode="&quot; &quot;#,##0.00;\-&quot; &quot;#,##0.00"/>
    <numFmt numFmtId="169" formatCode="#,##0.00_ ;\-#,##0.00&quot; &quot;"/>
    <numFmt numFmtId="170" formatCode="#,##0.0000000_ ;\-#,##0.0000000&quot; &quot;"/>
  </numFmts>
  <fonts count="28">
    <font>
      <sz val="10"/>
      <name val="Arial"/>
      <charset val="134"/>
    </font>
    <font>
      <sz val="10"/>
      <name val="Times New Roman"/>
      <charset val="134"/>
    </font>
    <font>
      <b/>
      <sz val="14"/>
      <name val="Times New Roman"/>
      <charset val="134"/>
    </font>
    <font>
      <b/>
      <sz val="14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2"/>
      <name val="Times New Roman"/>
      <charset val="134"/>
    </font>
    <font>
      <sz val="14"/>
      <color indexed="8"/>
      <name val="Times New Roman"/>
      <charset val="134"/>
    </font>
    <font>
      <sz val="14"/>
      <name val="Times New Roman"/>
      <charset val="134"/>
    </font>
    <font>
      <b/>
      <sz val="16"/>
      <name val="Times New Roman"/>
      <charset val="134"/>
    </font>
    <font>
      <b/>
      <sz val="13"/>
      <name val="Times New Roman"/>
      <charset val="134"/>
    </font>
    <font>
      <b/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0"/>
      <name val="Arial"/>
      <charset val="134"/>
    </font>
    <font>
      <b/>
      <sz val="12"/>
      <color indexed="8"/>
      <name val="Times New Roman"/>
      <charset val="134"/>
    </font>
    <font>
      <b/>
      <sz val="20"/>
      <name val="Times New Roman"/>
      <charset val="134"/>
    </font>
    <font>
      <b/>
      <u/>
      <sz val="16"/>
      <name val="Times New Roman"/>
      <charset val="134"/>
    </font>
    <font>
      <b/>
      <sz val="10"/>
      <name val="Times New Roman"/>
      <charset val="134"/>
    </font>
    <font>
      <sz val="11"/>
      <color indexed="8"/>
      <name val="Times New Roman"/>
      <charset val="134"/>
    </font>
    <font>
      <b/>
      <u val="singleAccounting"/>
      <sz val="10"/>
      <name val="Times New Roman"/>
      <charset val="134"/>
    </font>
    <font>
      <sz val="18"/>
      <name val="Times New Roman"/>
      <charset val="134"/>
    </font>
    <font>
      <b/>
      <u/>
      <sz val="14"/>
      <name val="Times New Roman"/>
      <charset val="134"/>
    </font>
    <font>
      <sz val="12"/>
      <name val="Times New Roman"/>
      <charset val="134"/>
    </font>
    <font>
      <sz val="16"/>
      <name val="Times New Roman"/>
      <charset val="134"/>
    </font>
    <font>
      <b/>
      <sz val="18"/>
      <name val="Times New Roman"/>
      <charset val="134"/>
    </font>
    <font>
      <b/>
      <sz val="22"/>
      <name val="Times New Roman"/>
      <charset val="134"/>
    </font>
    <font>
      <b/>
      <sz val="18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</borders>
  <cellStyleXfs count="8">
    <xf numFmtId="0" fontId="0" fillId="0" borderId="0"/>
    <xf numFmtId="165" fontId="2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</cellStyleXfs>
  <cellXfs count="204">
    <xf numFmtId="0" fontId="0" fillId="0" borderId="0" xfId="0"/>
    <xf numFmtId="0" fontId="1" fillId="0" borderId="0" xfId="0" applyFont="1"/>
    <xf numFmtId="0" fontId="3" fillId="2" borderId="1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 wrapText="1"/>
    </xf>
    <xf numFmtId="165" fontId="2" fillId="0" borderId="2" xfId="1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6" fillId="0" borderId="2" xfId="2" applyFont="1" applyBorder="1" applyAlignment="1">
      <alignment horizontal="right" wrapText="1"/>
    </xf>
    <xf numFmtId="0" fontId="6" fillId="0" borderId="2" xfId="2" applyFont="1" applyBorder="1" applyAlignment="1">
      <alignment wrapText="1"/>
    </xf>
    <xf numFmtId="168" fontId="6" fillId="0" borderId="2" xfId="2" applyNumberFormat="1" applyFont="1" applyBorder="1" applyAlignment="1">
      <alignment horizontal="right" wrapText="1"/>
    </xf>
    <xf numFmtId="168" fontId="7" fillId="0" borderId="2" xfId="0" applyNumberFormat="1" applyFont="1" applyBorder="1"/>
    <xf numFmtId="168" fontId="1" fillId="0" borderId="0" xfId="0" applyNumberFormat="1" applyFont="1"/>
    <xf numFmtId="0" fontId="1" fillId="0" borderId="0" xfId="0" applyFont="1" applyAlignment="1">
      <alignment wrapText="1"/>
    </xf>
    <xf numFmtId="165" fontId="1" fillId="0" borderId="0" xfId="1" applyFont="1"/>
    <xf numFmtId="0" fontId="7" fillId="0" borderId="2" xfId="0" applyFont="1" applyBorder="1"/>
    <xf numFmtId="168" fontId="2" fillId="0" borderId="2" xfId="0" applyNumberFormat="1" applyFont="1" applyBorder="1"/>
    <xf numFmtId="0" fontId="8" fillId="0" borderId="2" xfId="0" applyFont="1" applyBorder="1" applyAlignment="1">
      <alignment horizontal="center"/>
    </xf>
    <xf numFmtId="0" fontId="10" fillId="2" borderId="2" xfId="4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1" fillId="2" borderId="2" xfId="4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2" xfId="4" applyFont="1" applyBorder="1" applyAlignment="1">
      <alignment horizontal="right" wrapText="1"/>
    </xf>
    <xf numFmtId="0" fontId="6" fillId="0" borderId="2" xfId="4" applyFont="1" applyBorder="1" applyAlignment="1">
      <alignment wrapText="1"/>
    </xf>
    <xf numFmtId="168" fontId="6" fillId="0" borderId="2" xfId="4" applyNumberFormat="1" applyFont="1" applyBorder="1" applyAlignment="1">
      <alignment horizontal="right" wrapText="1"/>
    </xf>
    <xf numFmtId="39" fontId="7" fillId="0" borderId="2" xfId="0" applyNumberFormat="1" applyFont="1" applyBorder="1"/>
    <xf numFmtId="168" fontId="0" fillId="0" borderId="0" xfId="0" applyNumberFormat="1"/>
    <xf numFmtId="165" fontId="0" fillId="0" borderId="0" xfId="1" applyFont="1"/>
    <xf numFmtId="0" fontId="12" fillId="0" borderId="0" xfId="0" applyFont="1"/>
    <xf numFmtId="165" fontId="0" fillId="0" borderId="0" xfId="0" applyNumberFormat="1"/>
    <xf numFmtId="0" fontId="7" fillId="0" borderId="0" xfId="0" applyFont="1"/>
    <xf numFmtId="0" fontId="8" fillId="0" borderId="0" xfId="0" applyFont="1" applyAlignment="1">
      <alignment horizontal="center"/>
    </xf>
    <xf numFmtId="0" fontId="2" fillId="0" borderId="2" xfId="0" applyFont="1" applyBorder="1"/>
    <xf numFmtId="0" fontId="6" fillId="2" borderId="2" xfId="6" applyFont="1" applyFill="1" applyBorder="1" applyAlignment="1">
      <alignment horizontal="center"/>
    </xf>
    <xf numFmtId="0" fontId="6" fillId="0" borderId="2" xfId="6" applyFont="1" applyBorder="1" applyAlignment="1">
      <alignment horizontal="right" wrapText="1"/>
    </xf>
    <xf numFmtId="0" fontId="6" fillId="0" borderId="2" xfId="6" applyFont="1" applyBorder="1" applyAlignment="1">
      <alignment wrapText="1"/>
    </xf>
    <xf numFmtId="165" fontId="7" fillId="0" borderId="2" xfId="1" applyFont="1" applyBorder="1"/>
    <xf numFmtId="43" fontId="7" fillId="0" borderId="2" xfId="0" applyNumberFormat="1" applyFont="1" applyBorder="1"/>
    <xf numFmtId="165" fontId="7" fillId="0" borderId="0" xfId="0" applyNumberFormat="1" applyFont="1"/>
    <xf numFmtId="165" fontId="2" fillId="0" borderId="2" xfId="0" applyNumberFormat="1" applyFont="1" applyBorder="1"/>
    <xf numFmtId="0" fontId="2" fillId="2" borderId="2" xfId="3" applyFont="1" applyFill="1" applyBorder="1" applyAlignment="1">
      <alignment horizontal="center"/>
    </xf>
    <xf numFmtId="165" fontId="5" fillId="0" borderId="2" xfId="1" applyFont="1" applyBorder="1" applyAlignment="1">
      <alignment horizontal="center" wrapText="1"/>
    </xf>
    <xf numFmtId="165" fontId="5" fillId="0" borderId="2" xfId="1" applyFont="1" applyBorder="1" applyAlignment="1">
      <alignment horizontal="center"/>
    </xf>
    <xf numFmtId="0" fontId="13" fillId="2" borderId="2" xfId="7" applyFont="1" applyFill="1" applyBorder="1" applyAlignment="1">
      <alignment horizontal="center" wrapText="1"/>
    </xf>
    <xf numFmtId="0" fontId="6" fillId="0" borderId="2" xfId="3" applyFont="1" applyBorder="1" applyAlignment="1">
      <alignment horizontal="right" wrapText="1"/>
    </xf>
    <xf numFmtId="0" fontId="6" fillId="0" borderId="2" xfId="3" applyFont="1" applyBorder="1" applyAlignment="1">
      <alignment wrapText="1"/>
    </xf>
    <xf numFmtId="165" fontId="6" fillId="0" borderId="2" xfId="1" applyFont="1" applyBorder="1" applyAlignment="1">
      <alignment wrapText="1"/>
    </xf>
    <xf numFmtId="168" fontId="6" fillId="0" borderId="2" xfId="3" applyNumberFormat="1" applyFont="1" applyBorder="1" applyAlignment="1">
      <alignment horizontal="right" wrapText="1"/>
    </xf>
    <xf numFmtId="43" fontId="7" fillId="0" borderId="0" xfId="0" applyNumberFormat="1" applyFont="1"/>
    <xf numFmtId="165" fontId="7" fillId="0" borderId="0" xfId="1" applyFont="1"/>
    <xf numFmtId="0" fontId="5" fillId="0" borderId="2" xfId="0" applyFont="1" applyBorder="1" applyAlignment="1">
      <alignment horizontal="center" wrapText="1"/>
    </xf>
    <xf numFmtId="0" fontId="13" fillId="2" borderId="4" xfId="7" applyFont="1" applyFill="1" applyBorder="1" applyAlignment="1">
      <alignment horizontal="center" wrapText="1"/>
    </xf>
    <xf numFmtId="169" fontId="7" fillId="0" borderId="2" xfId="0" applyNumberFormat="1" applyFont="1" applyBorder="1"/>
    <xf numFmtId="170" fontId="7" fillId="0" borderId="0" xfId="0" applyNumberFormat="1" applyFont="1"/>
    <xf numFmtId="165" fontId="6" fillId="0" borderId="2" xfId="3" applyNumberFormat="1" applyFont="1" applyBorder="1" applyAlignment="1">
      <alignment horizontal="right" wrapText="1"/>
    </xf>
    <xf numFmtId="0" fontId="1" fillId="0" borderId="0" xfId="0" applyFont="1" applyAlignment="1">
      <alignment vertical="center"/>
    </xf>
    <xf numFmtId="0" fontId="16" fillId="0" borderId="2" xfId="0" applyFont="1" applyBorder="1"/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165" fontId="1" fillId="0" borderId="2" xfId="1" applyFont="1" applyBorder="1"/>
    <xf numFmtId="165" fontId="16" fillId="0" borderId="2" xfId="1" applyFont="1" applyBorder="1"/>
    <xf numFmtId="0" fontId="1" fillId="0" borderId="3" xfId="0" applyFont="1" applyBorder="1"/>
    <xf numFmtId="0" fontId="1" fillId="0" borderId="9" xfId="0" applyFont="1" applyBorder="1"/>
    <xf numFmtId="0" fontId="1" fillId="3" borderId="0" xfId="0" applyFont="1" applyFill="1"/>
    <xf numFmtId="165" fontId="1" fillId="0" borderId="2" xfId="0" applyNumberFormat="1" applyFont="1" applyBorder="1"/>
    <xf numFmtId="1" fontId="1" fillId="0" borderId="2" xfId="0" applyNumberFormat="1" applyFont="1" applyBorder="1"/>
    <xf numFmtId="0" fontId="16" fillId="0" borderId="9" xfId="0" applyFont="1" applyBorder="1" applyAlignment="1">
      <alignment vertical="center"/>
    </xf>
    <xf numFmtId="165" fontId="1" fillId="0" borderId="2" xfId="1" applyFont="1" applyBorder="1" applyAlignment="1">
      <alignment wrapText="1"/>
    </xf>
    <xf numFmtId="1" fontId="1" fillId="0" borderId="4" xfId="0" applyNumberFormat="1" applyFont="1" applyBorder="1"/>
    <xf numFmtId="165" fontId="1" fillId="0" borderId="5" xfId="1" applyFont="1" applyBorder="1"/>
    <xf numFmtId="165" fontId="17" fillId="0" borderId="2" xfId="5" applyNumberFormat="1" applyFont="1" applyBorder="1" applyAlignment="1">
      <alignment horizontal="right" wrapText="1"/>
    </xf>
    <xf numFmtId="165" fontId="1" fillId="0" borderId="2" xfId="1" applyFont="1" applyBorder="1" applyAlignment="1">
      <alignment horizontal="left" wrapText="1"/>
    </xf>
    <xf numFmtId="168" fontId="17" fillId="0" borderId="2" xfId="5" applyNumberFormat="1" applyFont="1" applyBorder="1" applyAlignment="1">
      <alignment horizontal="right" wrapText="1"/>
    </xf>
    <xf numFmtId="0" fontId="1" fillId="4" borderId="2" xfId="0" applyFont="1" applyFill="1" applyBorder="1"/>
    <xf numFmtId="165" fontId="1" fillId="4" borderId="2" xfId="0" applyNumberFormat="1" applyFont="1" applyFill="1" applyBorder="1"/>
    <xf numFmtId="165" fontId="16" fillId="4" borderId="2" xfId="0" applyNumberFormat="1" applyFont="1" applyFill="1" applyBorder="1"/>
    <xf numFmtId="165" fontId="1" fillId="0" borderId="8" xfId="1" applyFont="1" applyFill="1" applyBorder="1"/>
    <xf numFmtId="43" fontId="18" fillId="0" borderId="0" xfId="0" applyNumberFormat="1" applyFont="1"/>
    <xf numFmtId="0" fontId="1" fillId="4" borderId="0" xfId="0" applyFont="1" applyFill="1"/>
    <xf numFmtId="165" fontId="1" fillId="4" borderId="0" xfId="0" applyNumberFormat="1" applyFont="1" applyFill="1"/>
    <xf numFmtId="0" fontId="16" fillId="3" borderId="0" xfId="0" applyFont="1" applyFill="1"/>
    <xf numFmtId="165" fontId="1" fillId="0" borderId="0" xfId="0" applyNumberFormat="1" applyFont="1"/>
    <xf numFmtId="165" fontId="16" fillId="0" borderId="3" xfId="1" applyFont="1" applyBorder="1"/>
    <xf numFmtId="165" fontId="16" fillId="0" borderId="12" xfId="1" applyFont="1" applyBorder="1"/>
    <xf numFmtId="165" fontId="16" fillId="0" borderId="0" xfId="0" applyNumberFormat="1" applyFont="1"/>
    <xf numFmtId="43" fontId="1" fillId="0" borderId="0" xfId="0" applyNumberFormat="1" applyFont="1"/>
    <xf numFmtId="165" fontId="16" fillId="0" borderId="13" xfId="1" applyFont="1" applyBorder="1"/>
    <xf numFmtId="165" fontId="16" fillId="0" borderId="13" xfId="0" applyNumberFormat="1" applyFont="1" applyBorder="1"/>
    <xf numFmtId="165" fontId="1" fillId="0" borderId="9" xfId="0" applyNumberFormat="1" applyFont="1" applyBorder="1"/>
    <xf numFmtId="0" fontId="21" fillId="0" borderId="2" xfId="0" applyFont="1" applyBorder="1"/>
    <xf numFmtId="39" fontId="21" fillId="0" borderId="2" xfId="0" applyNumberFormat="1" applyFont="1" applyBorder="1"/>
    <xf numFmtId="37" fontId="21" fillId="0" borderId="2" xfId="0" applyNumberFormat="1" applyFont="1" applyBorder="1" applyAlignment="1">
      <alignment horizontal="center"/>
    </xf>
    <xf numFmtId="165" fontId="21" fillId="0" borderId="2" xfId="1" applyFont="1" applyBorder="1"/>
    <xf numFmtId="165" fontId="21" fillId="0" borderId="2" xfId="0" applyNumberFormat="1" applyFont="1" applyBorder="1"/>
    <xf numFmtId="0" fontId="21" fillId="0" borderId="2" xfId="0" applyFont="1" applyBorder="1" applyAlignment="1">
      <alignment horizontal="center"/>
    </xf>
    <xf numFmtId="165" fontId="5" fillId="0" borderId="2" xfId="1" applyFont="1" applyBorder="1"/>
    <xf numFmtId="0" fontId="1" fillId="4" borderId="0" xfId="0" applyFont="1" applyFill="1" applyAlignment="1">
      <alignment horizontal="right"/>
    </xf>
    <xf numFmtId="43" fontId="1" fillId="4" borderId="0" xfId="0" applyNumberFormat="1" applyFont="1" applyFill="1"/>
    <xf numFmtId="0" fontId="16" fillId="0" borderId="0" xfId="0" applyFont="1"/>
    <xf numFmtId="0" fontId="22" fillId="0" borderId="0" xfId="0" applyFont="1"/>
    <xf numFmtId="165" fontId="16" fillId="4" borderId="8" xfId="1" applyFont="1" applyFill="1" applyBorder="1"/>
    <xf numFmtId="165" fontId="16" fillId="4" borderId="0" xfId="1" applyFont="1" applyFill="1" applyBorder="1"/>
    <xf numFmtId="165" fontId="5" fillId="0" borderId="5" xfId="0" applyNumberFormat="1" applyFont="1" applyBorder="1"/>
    <xf numFmtId="165" fontId="21" fillId="0" borderId="5" xfId="1" applyFont="1" applyBorder="1"/>
    <xf numFmtId="0" fontId="23" fillId="0" borderId="2" xfId="0" applyFont="1" applyBorder="1" applyAlignment="1">
      <alignment horizontal="center" wrapText="1"/>
    </xf>
    <xf numFmtId="0" fontId="23" fillId="0" borderId="9" xfId="0" applyFont="1" applyBorder="1"/>
    <xf numFmtId="0" fontId="23" fillId="0" borderId="9" xfId="0" applyFont="1" applyBorder="1" applyAlignment="1">
      <alignment horizontal="center"/>
    </xf>
    <xf numFmtId="0" fontId="23" fillId="0" borderId="9" xfId="0" applyFont="1" applyBorder="1" applyAlignment="1">
      <alignment horizontal="center" wrapText="1"/>
    </xf>
    <xf numFmtId="0" fontId="22" fillId="0" borderId="2" xfId="0" applyFont="1" applyBorder="1"/>
    <xf numFmtId="165" fontId="8" fillId="0" borderId="2" xfId="1" applyFont="1" applyBorder="1" applyAlignment="1"/>
    <xf numFmtId="165" fontId="8" fillId="0" borderId="2" xfId="1" applyFont="1" applyBorder="1"/>
    <xf numFmtId="165" fontId="22" fillId="0" borderId="0" xfId="0" applyNumberFormat="1" applyFont="1"/>
    <xf numFmtId="165" fontId="8" fillId="0" borderId="2" xfId="1" applyFont="1" applyBorder="1" applyAlignment="1">
      <alignment horizontal="center"/>
    </xf>
    <xf numFmtId="168" fontId="22" fillId="0" borderId="0" xfId="0" applyNumberFormat="1" applyFont="1"/>
    <xf numFmtId="0" fontId="22" fillId="0" borderId="2" xfId="0" applyFont="1" applyBorder="1" applyAlignment="1">
      <alignment wrapText="1"/>
    </xf>
    <xf numFmtId="0" fontId="22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43" fontId="8" fillId="0" borderId="0" xfId="0" applyNumberFormat="1" applyFont="1" applyAlignment="1">
      <alignment horizontal="center" wrapText="1"/>
    </xf>
    <xf numFmtId="165" fontId="8" fillId="0" borderId="0" xfId="1" applyFont="1" applyBorder="1" applyAlignment="1">
      <alignment horizontal="center"/>
    </xf>
    <xf numFmtId="165" fontId="22" fillId="0" borderId="0" xfId="1" applyFont="1"/>
    <xf numFmtId="0" fontId="8" fillId="0" borderId="8" xfId="0" applyFont="1" applyBorder="1" applyAlignment="1">
      <alignment horizontal="center" wrapText="1"/>
    </xf>
    <xf numFmtId="165" fontId="22" fillId="0" borderId="9" xfId="1" applyFont="1" applyBorder="1"/>
    <xf numFmtId="165" fontId="22" fillId="0" borderId="2" xfId="1" applyFont="1" applyBorder="1"/>
    <xf numFmtId="165" fontId="22" fillId="0" borderId="5" xfId="1" applyFont="1" applyBorder="1"/>
    <xf numFmtId="165" fontId="8" fillId="0" borderId="16" xfId="1" applyFont="1" applyBorder="1"/>
    <xf numFmtId="43" fontId="22" fillId="0" borderId="0" xfId="0" applyNumberFormat="1" applyFont="1"/>
    <xf numFmtId="0" fontId="8" fillId="0" borderId="0" xfId="0" applyFont="1"/>
    <xf numFmtId="165" fontId="8" fillId="0" borderId="0" xfId="1" applyFont="1"/>
    <xf numFmtId="0" fontId="23" fillId="0" borderId="0" xfId="0" applyFont="1" applyAlignment="1">
      <alignment horizontal="center"/>
    </xf>
    <xf numFmtId="165" fontId="21" fillId="0" borderId="0" xfId="1" applyFont="1"/>
    <xf numFmtId="0" fontId="23" fillId="0" borderId="0" xfId="0" applyFont="1" applyAlignment="1">
      <alignment horizontal="center" wrapText="1"/>
    </xf>
    <xf numFmtId="165" fontId="22" fillId="0" borderId="0" xfId="1" applyFont="1" applyBorder="1"/>
    <xf numFmtId="165" fontId="8" fillId="0" borderId="0" xfId="1" applyFont="1" applyBorder="1"/>
    <xf numFmtId="0" fontId="0" fillId="5" borderId="0" xfId="0" applyFill="1" applyProtection="1">
      <protection locked="0"/>
    </xf>
    <xf numFmtId="17" fontId="25" fillId="5" borderId="0" xfId="0" applyNumberFormat="1" applyFont="1" applyFill="1"/>
    <xf numFmtId="2" fontId="0" fillId="0" borderId="0" xfId="0" applyNumberFormat="1"/>
    <xf numFmtId="17" fontId="0" fillId="0" borderId="0" xfId="0" applyNumberFormat="1"/>
    <xf numFmtId="0" fontId="23" fillId="0" borderId="2" xfId="0" quotePrefix="1" applyFont="1" applyBorder="1" applyAlignment="1">
      <alignment horizontal="center"/>
    </xf>
    <xf numFmtId="0" fontId="23" fillId="0" borderId="5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24" fillId="0" borderId="14" xfId="0" applyFont="1" applyBorder="1" applyAlignment="1">
      <alignment horizontal="center" wrapText="1"/>
    </xf>
    <xf numFmtId="0" fontId="24" fillId="0" borderId="15" xfId="0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165" fontId="5" fillId="0" borderId="3" xfId="1" applyFont="1" applyBorder="1" applyAlignment="1">
      <alignment horizontal="center" wrapText="1"/>
    </xf>
    <xf numFmtId="165" fontId="5" fillId="0" borderId="9" xfId="1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6" fillId="0" borderId="4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8">
    <cellStyle name="Comma" xfId="1" builtinId="3"/>
    <cellStyle name="Normal" xfId="0" builtinId="0"/>
    <cellStyle name="Normal_ECO INDIVIDUALS LGCS NOV 22" xfId="2" xr:uid="{00000000-0005-0000-0000-000031000000}"/>
    <cellStyle name="Normal_lgc eco dec 21" xfId="3" xr:uid="{00000000-0005-0000-0000-000033000000}"/>
    <cellStyle name="Normal_LGCs Ceo oct 23" xfId="4" xr:uid="{00000000-0005-0000-0000-000034000000}"/>
    <cellStyle name="Normal_lgcs data" xfId="5" xr:uid="{00000000-0005-0000-0000-000035000000}"/>
    <cellStyle name="Normal_states eco dec 21" xfId="6" xr:uid="{00000000-0005-0000-0000-000037000000}"/>
    <cellStyle name="Normal_TOTALDATA_1" xfId="7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ColWidth="9" defaultRowHeight="13.2"/>
  <cols>
    <col min="2" max="2" width="23" customWidth="1"/>
    <col min="6" max="6" width="24.5546875" customWidth="1"/>
  </cols>
  <sheetData>
    <row r="1" spans="1:8" ht="23.1" customHeight="1">
      <c r="B1">
        <f ca="1">MONTH(NOW())</f>
        <v>6</v>
      </c>
      <c r="C1">
        <f ca="1">YEAR(NOW())</f>
        <v>2024</v>
      </c>
    </row>
    <row r="2" spans="1:8" ht="23.1" customHeight="1"/>
    <row r="3" spans="1:8" ht="23.1" customHeight="1">
      <c r="B3" t="s">
        <v>0</v>
      </c>
      <c r="F3" t="s">
        <v>1</v>
      </c>
    </row>
    <row r="4" spans="1:8" ht="23.1" customHeight="1">
      <c r="B4" t="s">
        <v>2</v>
      </c>
      <c r="C4" t="s">
        <v>3</v>
      </c>
      <c r="D4" t="s">
        <v>4</v>
      </c>
      <c r="F4" t="s">
        <v>2</v>
      </c>
      <c r="G4" t="s">
        <v>3</v>
      </c>
      <c r="H4" t="s">
        <v>4</v>
      </c>
    </row>
    <row r="5" spans="1:8" ht="23.1" customHeight="1">
      <c r="B5" s="139" t="e">
        <f>IF(G5=1,F5-1,F5)</f>
        <v>#REF!</v>
      </c>
      <c r="C5" s="139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140" t="e">
        <f>LOOKUP(C5,A8:B19)</f>
        <v>#REF!</v>
      </c>
      <c r="F6" s="140" t="e">
        <f>IF(G5=1,LOOKUP(G5,E8:F19),LOOKUP(G5,A8:B19))</f>
        <v>#REF!</v>
      </c>
    </row>
    <row r="8" spans="1:8">
      <c r="A8">
        <v>1</v>
      </c>
      <c r="B8" s="141" t="e">
        <f>D8&amp;"-"&amp;RIGHT(B$5,2)</f>
        <v>#REF!</v>
      </c>
      <c r="D8" s="142" t="s">
        <v>5</v>
      </c>
      <c r="E8">
        <v>1</v>
      </c>
      <c r="F8" s="141" t="e">
        <f>D8&amp;"-"&amp;RIGHT(F$5,2)</f>
        <v>#REF!</v>
      </c>
    </row>
    <row r="9" spans="1:8">
      <c r="A9">
        <v>2</v>
      </c>
      <c r="B9" s="141" t="e">
        <f t="shared" ref="B9:B19" si="0">D9&amp;"-"&amp;RIGHT(B$5,2)</f>
        <v>#REF!</v>
      </c>
      <c r="D9" s="142" t="s">
        <v>6</v>
      </c>
      <c r="E9">
        <v>2</v>
      </c>
      <c r="F9" s="141" t="e">
        <f t="shared" ref="F9:F19" si="1">D9&amp;"-"&amp;RIGHT(F$5,2)</f>
        <v>#REF!</v>
      </c>
    </row>
    <row r="10" spans="1:8">
      <c r="A10">
        <v>3</v>
      </c>
      <c r="B10" s="141" t="e">
        <f t="shared" si="0"/>
        <v>#REF!</v>
      </c>
      <c r="D10" s="142" t="s">
        <v>7</v>
      </c>
      <c r="E10">
        <v>3</v>
      </c>
      <c r="F10" s="141" t="e">
        <f t="shared" si="1"/>
        <v>#REF!</v>
      </c>
    </row>
    <row r="11" spans="1:8">
      <c r="A11">
        <v>4</v>
      </c>
      <c r="B11" s="141" t="e">
        <f t="shared" si="0"/>
        <v>#REF!</v>
      </c>
      <c r="D11" s="142" t="s">
        <v>8</v>
      </c>
      <c r="E11">
        <v>4</v>
      </c>
      <c r="F11" s="141" t="e">
        <f t="shared" si="1"/>
        <v>#REF!</v>
      </c>
    </row>
    <row r="12" spans="1:8">
      <c r="A12">
        <v>5</v>
      </c>
      <c r="B12" s="141" t="e">
        <f t="shared" si="0"/>
        <v>#REF!</v>
      </c>
      <c r="D12" s="142" t="s">
        <v>9</v>
      </c>
      <c r="E12">
        <v>5</v>
      </c>
      <c r="F12" s="141" t="e">
        <f t="shared" si="1"/>
        <v>#REF!</v>
      </c>
    </row>
    <row r="13" spans="1:8">
      <c r="A13">
        <v>6</v>
      </c>
      <c r="B13" s="141" t="e">
        <f t="shared" si="0"/>
        <v>#REF!</v>
      </c>
      <c r="D13" s="142" t="s">
        <v>10</v>
      </c>
      <c r="E13">
        <v>6</v>
      </c>
      <c r="F13" s="141" t="e">
        <f t="shared" si="1"/>
        <v>#REF!</v>
      </c>
    </row>
    <row r="14" spans="1:8">
      <c r="A14">
        <v>7</v>
      </c>
      <c r="B14" s="141" t="e">
        <f t="shared" si="0"/>
        <v>#REF!</v>
      </c>
      <c r="D14" s="142" t="s">
        <v>11</v>
      </c>
      <c r="E14">
        <v>7</v>
      </c>
      <c r="F14" s="141" t="e">
        <f t="shared" si="1"/>
        <v>#REF!</v>
      </c>
    </row>
    <row r="15" spans="1:8">
      <c r="A15">
        <v>8</v>
      </c>
      <c r="B15" s="141" t="e">
        <f t="shared" si="0"/>
        <v>#REF!</v>
      </c>
      <c r="D15" s="142" t="s">
        <v>12</v>
      </c>
      <c r="E15">
        <v>8</v>
      </c>
      <c r="F15" s="141" t="e">
        <f t="shared" si="1"/>
        <v>#REF!</v>
      </c>
    </row>
    <row r="16" spans="1:8">
      <c r="A16">
        <v>9</v>
      </c>
      <c r="B16" s="141" t="e">
        <f t="shared" si="0"/>
        <v>#REF!</v>
      </c>
      <c r="D16" s="142" t="s">
        <v>13</v>
      </c>
      <c r="E16">
        <v>9</v>
      </c>
      <c r="F16" s="141" t="e">
        <f t="shared" si="1"/>
        <v>#REF!</v>
      </c>
    </row>
    <row r="17" spans="1:6">
      <c r="A17">
        <v>10</v>
      </c>
      <c r="B17" s="141" t="e">
        <f t="shared" si="0"/>
        <v>#REF!</v>
      </c>
      <c r="D17" s="142" t="s">
        <v>14</v>
      </c>
      <c r="E17">
        <v>10</v>
      </c>
      <c r="F17" s="141" t="e">
        <f t="shared" si="1"/>
        <v>#REF!</v>
      </c>
    </row>
    <row r="18" spans="1:6">
      <c r="A18">
        <v>11</v>
      </c>
      <c r="B18" s="141" t="e">
        <f t="shared" si="0"/>
        <v>#REF!</v>
      </c>
      <c r="D18" s="142" t="s">
        <v>15</v>
      </c>
      <c r="E18">
        <v>11</v>
      </c>
      <c r="F18" s="141" t="e">
        <f t="shared" si="1"/>
        <v>#REF!</v>
      </c>
    </row>
    <row r="19" spans="1:6">
      <c r="A19">
        <v>12</v>
      </c>
      <c r="B19" s="141" t="e">
        <f t="shared" si="0"/>
        <v>#REF!</v>
      </c>
      <c r="D19" s="142" t="s">
        <v>16</v>
      </c>
      <c r="E19">
        <v>12</v>
      </c>
      <c r="F19" s="141" t="e">
        <f t="shared" si="1"/>
        <v>#REF!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K46"/>
  <sheetViews>
    <sheetView zoomScaleNormal="100" workbookViewId="0">
      <pane xSplit="2" ySplit="4" topLeftCell="I29" activePane="bottomRight" state="frozen"/>
      <selection pane="topRight" activeCell="C1" sqref="C1"/>
      <selection pane="bottomLeft" activeCell="A5" sqref="A5"/>
      <selection pane="bottomRight" activeCell="D9" sqref="D9"/>
    </sheetView>
  </sheetViews>
  <sheetFormatPr defaultColWidth="9.109375" defaultRowHeight="21"/>
  <cols>
    <col min="1" max="1" width="6.33203125" style="105" customWidth="1"/>
    <col min="2" max="2" width="45.109375" style="105" customWidth="1"/>
    <col min="3" max="3" width="35.109375" style="105" customWidth="1"/>
    <col min="4" max="4" width="34.109375" style="105" customWidth="1"/>
    <col min="5" max="5" width="30.88671875" style="105" customWidth="1"/>
    <col min="6" max="6" width="32" style="105" customWidth="1"/>
    <col min="7" max="7" width="34" style="105" customWidth="1"/>
    <col min="8" max="8" width="38.6640625" style="105" customWidth="1"/>
    <col min="9" max="9" width="34" style="105" customWidth="1"/>
    <col min="10" max="10" width="29.109375" style="105" customWidth="1"/>
    <col min="11" max="11" width="26.44140625" style="105" customWidth="1"/>
    <col min="12" max="16384" width="9.109375" style="105"/>
  </cols>
  <sheetData>
    <row r="1" spans="1:9" ht="30" customHeight="1">
      <c r="A1" s="146" t="s">
        <v>17</v>
      </c>
      <c r="B1" s="146"/>
      <c r="C1" s="146"/>
      <c r="D1" s="146"/>
      <c r="E1" s="146"/>
      <c r="F1" s="146"/>
      <c r="G1" s="146"/>
    </row>
    <row r="2" spans="1:9" ht="30" customHeight="1">
      <c r="A2" s="146" t="s">
        <v>18</v>
      </c>
      <c r="B2" s="146"/>
      <c r="C2" s="146"/>
      <c r="D2" s="146"/>
      <c r="E2" s="146"/>
      <c r="F2" s="146"/>
      <c r="G2" s="146"/>
    </row>
    <row r="3" spans="1:9" ht="30" customHeight="1">
      <c r="A3" s="147" t="s">
        <v>19</v>
      </c>
      <c r="B3" s="148"/>
      <c r="C3" s="148"/>
      <c r="D3" s="148"/>
      <c r="E3" s="148"/>
      <c r="F3" s="148"/>
      <c r="G3" s="149"/>
    </row>
    <row r="4" spans="1:9" ht="40.5" customHeight="1">
      <c r="A4" s="150" t="s">
        <v>20</v>
      </c>
      <c r="B4" s="150"/>
      <c r="C4" s="150"/>
      <c r="D4" s="150"/>
      <c r="E4" s="150"/>
      <c r="F4" s="150"/>
      <c r="G4" s="150"/>
    </row>
    <row r="5" spans="1:9" ht="78" customHeight="1">
      <c r="A5" s="111" t="s">
        <v>21</v>
      </c>
      <c r="B5" s="112" t="s">
        <v>22</v>
      </c>
      <c r="C5" s="112" t="s">
        <v>23</v>
      </c>
      <c r="D5" s="113" t="s">
        <v>24</v>
      </c>
      <c r="E5" s="110" t="s">
        <v>25</v>
      </c>
      <c r="F5" s="112" t="s">
        <v>26</v>
      </c>
      <c r="G5" s="112" t="s">
        <v>27</v>
      </c>
    </row>
    <row r="6" spans="1:9" ht="30" customHeight="1">
      <c r="A6" s="19"/>
      <c r="B6" s="19"/>
      <c r="C6" s="143" t="s">
        <v>28</v>
      </c>
      <c r="D6" s="143" t="s">
        <v>28</v>
      </c>
      <c r="E6" s="143" t="s">
        <v>28</v>
      </c>
      <c r="F6" s="143" t="s">
        <v>28</v>
      </c>
      <c r="G6" s="143" t="s">
        <v>28</v>
      </c>
    </row>
    <row r="7" spans="1:9" ht="30" customHeight="1">
      <c r="A7" s="114">
        <v>1</v>
      </c>
      <c r="B7" s="114" t="s">
        <v>29</v>
      </c>
      <c r="C7" s="115">
        <v>7351418682.1339998</v>
      </c>
      <c r="D7" s="115">
        <v>278463405944.25403</v>
      </c>
      <c r="E7" s="115">
        <v>2273516935.8629999</v>
      </c>
      <c r="F7" s="116">
        <v>64320918116.082001</v>
      </c>
      <c r="G7" s="115">
        <f>C7+D7+E7+F7</f>
        <v>352409259678.33301</v>
      </c>
      <c r="H7" s="117"/>
      <c r="I7" s="125"/>
    </row>
    <row r="8" spans="1:9" ht="30" customHeight="1">
      <c r="A8" s="114">
        <v>2</v>
      </c>
      <c r="B8" s="114" t="s">
        <v>30</v>
      </c>
      <c r="C8" s="115">
        <v>3728737797.7718</v>
      </c>
      <c r="D8" s="115">
        <v>141240360797.845</v>
      </c>
      <c r="E8" s="115">
        <v>7578389786.21</v>
      </c>
      <c r="F8" s="116">
        <v>214403060386.94</v>
      </c>
      <c r="G8" s="115">
        <f t="shared" ref="G8:G23" si="0">C8+D8+E8+F8</f>
        <v>366950548768.76703</v>
      </c>
      <c r="H8" s="117"/>
      <c r="I8" s="117"/>
    </row>
    <row r="9" spans="1:9" ht="30" customHeight="1">
      <c r="A9" s="114">
        <v>3</v>
      </c>
      <c r="B9" s="114" t="s">
        <v>31</v>
      </c>
      <c r="C9" s="118">
        <v>2874700547.6833</v>
      </c>
      <c r="D9" s="115">
        <v>108890397920.494</v>
      </c>
      <c r="E9" s="115">
        <v>5304872850.3470001</v>
      </c>
      <c r="F9" s="116">
        <v>150082142270.858</v>
      </c>
      <c r="G9" s="115">
        <f t="shared" si="0"/>
        <v>267152113589.38199</v>
      </c>
      <c r="I9" s="117"/>
    </row>
    <row r="10" spans="1:9" ht="30" customHeight="1">
      <c r="A10" s="114">
        <v>4</v>
      </c>
      <c r="B10" s="114" t="s">
        <v>32</v>
      </c>
      <c r="C10" s="115">
        <v>87393845217.630905</v>
      </c>
      <c r="D10" s="118">
        <v>78850238633.316803</v>
      </c>
      <c r="E10" s="118">
        <v>0</v>
      </c>
      <c r="F10" s="118">
        <v>0</v>
      </c>
      <c r="G10" s="115">
        <f t="shared" si="0"/>
        <v>166244083850.948</v>
      </c>
      <c r="I10" s="117"/>
    </row>
    <row r="11" spans="1:9" ht="30" customHeight="1">
      <c r="A11" s="114">
        <v>5</v>
      </c>
      <c r="B11" s="114" t="s">
        <v>33</v>
      </c>
      <c r="C11" s="115">
        <v>17812397761.919998</v>
      </c>
      <c r="D11" s="118">
        <v>0</v>
      </c>
      <c r="E11" s="118">
        <v>0</v>
      </c>
      <c r="F11" s="115">
        <v>2232308198.9099998</v>
      </c>
      <c r="G11" s="115">
        <f t="shared" si="0"/>
        <v>20044705960.830002</v>
      </c>
      <c r="H11" s="119"/>
      <c r="I11" s="117"/>
    </row>
    <row r="12" spans="1:9" ht="30" customHeight="1">
      <c r="A12" s="114">
        <v>6</v>
      </c>
      <c r="B12" s="120" t="s">
        <v>34</v>
      </c>
      <c r="C12" s="115">
        <v>10095954199.73</v>
      </c>
      <c r="D12" s="118"/>
      <c r="E12" s="118">
        <v>631532482.17999995</v>
      </c>
      <c r="F12" s="115">
        <v>16187198707.18</v>
      </c>
      <c r="G12" s="115">
        <f t="shared" si="0"/>
        <v>26914685389.09</v>
      </c>
    </row>
    <row r="13" spans="1:9" ht="64.8" customHeight="1">
      <c r="A13" s="114">
        <v>7</v>
      </c>
      <c r="B13" s="120" t="s">
        <v>35</v>
      </c>
      <c r="C13" s="118">
        <v>0</v>
      </c>
      <c r="D13" s="118">
        <v>0</v>
      </c>
      <c r="E13" s="118">
        <v>0</v>
      </c>
      <c r="F13" s="118">
        <v>13262044972.389999</v>
      </c>
      <c r="G13" s="115">
        <f t="shared" si="0"/>
        <v>13262044972.389999</v>
      </c>
    </row>
    <row r="14" spans="1:9" ht="38.25" customHeight="1">
      <c r="A14" s="114">
        <v>8</v>
      </c>
      <c r="B14" s="120" t="s">
        <v>36</v>
      </c>
      <c r="C14" s="115">
        <v>31783339081.32</v>
      </c>
      <c r="D14" s="118">
        <v>0</v>
      </c>
      <c r="E14" s="118">
        <v>0</v>
      </c>
      <c r="F14" s="118">
        <v>0</v>
      </c>
      <c r="G14" s="115">
        <f t="shared" si="0"/>
        <v>31783339081.32</v>
      </c>
    </row>
    <row r="15" spans="1:9" ht="54" customHeight="1">
      <c r="A15" s="114">
        <v>9</v>
      </c>
      <c r="B15" s="120" t="s">
        <v>37</v>
      </c>
      <c r="C15" s="115">
        <v>12427539459.360001</v>
      </c>
      <c r="D15" s="118">
        <v>0</v>
      </c>
      <c r="E15" s="118">
        <v>0</v>
      </c>
      <c r="F15" s="118">
        <v>0</v>
      </c>
      <c r="G15" s="115">
        <f t="shared" si="0"/>
        <v>12427539459.360001</v>
      </c>
    </row>
    <row r="16" spans="1:9" ht="63" customHeight="1">
      <c r="A16" s="114">
        <v>10</v>
      </c>
      <c r="B16" s="121" t="s">
        <v>38</v>
      </c>
      <c r="C16" s="118">
        <v>200000000000</v>
      </c>
      <c r="D16" s="118">
        <v>0</v>
      </c>
      <c r="E16" s="118">
        <v>0</v>
      </c>
      <c r="F16" s="118">
        <v>0</v>
      </c>
      <c r="G16" s="115">
        <f t="shared" si="0"/>
        <v>200000000000</v>
      </c>
    </row>
    <row r="17" spans="1:11" ht="91.95" customHeight="1">
      <c r="A17" s="114">
        <v>11</v>
      </c>
      <c r="B17" s="121" t="s">
        <v>39</v>
      </c>
      <c r="C17" s="118">
        <v>91301306371.589996</v>
      </c>
      <c r="D17" s="118">
        <v>0</v>
      </c>
      <c r="E17" s="118">
        <v>0</v>
      </c>
      <c r="F17" s="118">
        <v>0</v>
      </c>
      <c r="G17" s="115">
        <f t="shared" si="0"/>
        <v>91301306371.589996</v>
      </c>
    </row>
    <row r="18" spans="1:11" ht="76.95" customHeight="1">
      <c r="A18" s="114">
        <v>12</v>
      </c>
      <c r="B18" s="121" t="s">
        <v>40</v>
      </c>
      <c r="C18" s="118">
        <v>250000000000</v>
      </c>
      <c r="D18" s="118">
        <v>0</v>
      </c>
      <c r="E18" s="118">
        <v>0</v>
      </c>
      <c r="F18" s="118">
        <v>0</v>
      </c>
      <c r="G18" s="115">
        <f t="shared" si="0"/>
        <v>250000000000</v>
      </c>
    </row>
    <row r="19" spans="1:11" ht="45" customHeight="1">
      <c r="A19" s="114">
        <v>13</v>
      </c>
      <c r="B19" s="120" t="s">
        <v>41</v>
      </c>
      <c r="C19" s="115">
        <v>20000000000</v>
      </c>
      <c r="D19" s="118">
        <v>0</v>
      </c>
      <c r="E19" s="118">
        <v>0</v>
      </c>
      <c r="F19" s="118">
        <v>0</v>
      </c>
      <c r="G19" s="115">
        <f t="shared" si="0"/>
        <v>20000000000</v>
      </c>
    </row>
    <row r="20" spans="1:11" ht="42">
      <c r="A20" s="114">
        <v>14</v>
      </c>
      <c r="B20" s="120" t="s">
        <v>42</v>
      </c>
      <c r="C20" s="118">
        <v>18163078852.380001</v>
      </c>
      <c r="D20" s="118">
        <v>0</v>
      </c>
      <c r="E20" s="118">
        <v>0</v>
      </c>
      <c r="F20" s="118">
        <v>0</v>
      </c>
      <c r="G20" s="115">
        <f t="shared" si="0"/>
        <v>18163078852.380001</v>
      </c>
    </row>
    <row r="21" spans="1:11" ht="42.75" customHeight="1">
      <c r="A21" s="114">
        <v>15</v>
      </c>
      <c r="B21" s="120" t="s">
        <v>43</v>
      </c>
      <c r="C21" s="118">
        <v>20000000000</v>
      </c>
      <c r="D21" s="118">
        <v>0</v>
      </c>
      <c r="E21" s="118">
        <v>0</v>
      </c>
      <c r="F21" s="118">
        <v>0</v>
      </c>
      <c r="G21" s="115">
        <f t="shared" si="0"/>
        <v>20000000000</v>
      </c>
    </row>
    <row r="22" spans="1:11" ht="42.75" customHeight="1">
      <c r="A22" s="114">
        <v>16</v>
      </c>
      <c r="B22" s="120" t="s">
        <v>44</v>
      </c>
      <c r="C22" s="118">
        <v>19496482443.990002</v>
      </c>
      <c r="D22" s="118">
        <v>0</v>
      </c>
      <c r="E22" s="118">
        <v>0</v>
      </c>
      <c r="F22" s="118">
        <v>0</v>
      </c>
      <c r="G22" s="115">
        <f t="shared" si="0"/>
        <v>19496482443.990002</v>
      </c>
    </row>
    <row r="23" spans="1:11" ht="42.75" customHeight="1">
      <c r="A23" s="114">
        <v>17</v>
      </c>
      <c r="B23" s="120" t="s">
        <v>45</v>
      </c>
      <c r="C23" s="118">
        <v>400000000000</v>
      </c>
      <c r="D23" s="118">
        <v>50000000000</v>
      </c>
      <c r="E23" s="118"/>
      <c r="F23" s="118"/>
      <c r="G23" s="115">
        <f t="shared" si="0"/>
        <v>450000000000</v>
      </c>
    </row>
    <row r="24" spans="1:11" ht="30" customHeight="1">
      <c r="A24" s="114"/>
      <c r="B24" s="122" t="s">
        <v>46</v>
      </c>
      <c r="C24" s="118">
        <f t="shared" ref="C24:G24" si="1">SUM(C7:C23)</f>
        <v>1192428800415.51</v>
      </c>
      <c r="D24" s="118">
        <f t="shared" si="1"/>
        <v>657444403295.91003</v>
      </c>
      <c r="E24" s="118">
        <f t="shared" si="1"/>
        <v>15788312054.6</v>
      </c>
      <c r="F24" s="118">
        <f t="shared" si="1"/>
        <v>460487672652.35999</v>
      </c>
      <c r="G24" s="118">
        <f t="shared" si="1"/>
        <v>2326149188418.3799</v>
      </c>
      <c r="I24" s="125"/>
      <c r="J24" s="117"/>
    </row>
    <row r="25" spans="1:11" ht="50.25" customHeight="1">
      <c r="B25" s="123"/>
      <c r="C25" s="124"/>
      <c r="D25" s="124"/>
      <c r="E25" s="124"/>
      <c r="F25" s="125"/>
      <c r="G25" s="125"/>
      <c r="H25" s="117"/>
      <c r="I25" s="117"/>
      <c r="J25" s="135"/>
    </row>
    <row r="26" spans="1:11" ht="35.1" customHeight="1">
      <c r="A26" s="151" t="s">
        <v>47</v>
      </c>
      <c r="B26" s="151"/>
      <c r="C26" s="151"/>
      <c r="D26" s="151"/>
      <c r="E26" s="151"/>
      <c r="F26" s="151"/>
      <c r="G26" s="151"/>
      <c r="H26" s="151"/>
      <c r="I26" s="151"/>
    </row>
    <row r="27" spans="1:11" ht="42.9" customHeight="1">
      <c r="A27" s="152" t="s">
        <v>48</v>
      </c>
      <c r="B27" s="153"/>
      <c r="C27" s="153"/>
      <c r="D27" s="153"/>
      <c r="E27" s="153"/>
      <c r="F27" s="153"/>
      <c r="G27" s="153"/>
      <c r="H27" s="153"/>
      <c r="I27" s="153"/>
    </row>
    <row r="28" spans="1:11" ht="30" customHeight="1">
      <c r="A28" s="19">
        <v>0</v>
      </c>
      <c r="B28" s="19">
        <v>1</v>
      </c>
      <c r="C28" s="19">
        <v>2</v>
      </c>
      <c r="D28" s="19">
        <v>3</v>
      </c>
      <c r="E28" s="19" t="s">
        <v>49</v>
      </c>
      <c r="F28" s="19">
        <v>5</v>
      </c>
      <c r="G28" s="19">
        <v>6</v>
      </c>
      <c r="H28" s="19">
        <v>7</v>
      </c>
      <c r="I28" s="19" t="s">
        <v>50</v>
      </c>
      <c r="J28" s="33"/>
      <c r="K28" s="33"/>
    </row>
    <row r="29" spans="1:11" ht="69.900000000000006" customHeight="1">
      <c r="A29" s="122" t="s">
        <v>21</v>
      </c>
      <c r="B29" s="122" t="s">
        <v>22</v>
      </c>
      <c r="C29" s="126" t="s">
        <v>51</v>
      </c>
      <c r="D29" s="122" t="s">
        <v>52</v>
      </c>
      <c r="E29" s="122" t="s">
        <v>53</v>
      </c>
      <c r="F29" s="113" t="s">
        <v>24</v>
      </c>
      <c r="G29" s="113" t="s">
        <v>25</v>
      </c>
      <c r="H29" s="110" t="s">
        <v>26</v>
      </c>
      <c r="I29" s="110" t="s">
        <v>27</v>
      </c>
      <c r="J29" s="136"/>
      <c r="K29" s="136"/>
    </row>
    <row r="30" spans="1:11" ht="22.8">
      <c r="A30" s="114"/>
      <c r="B30" s="114"/>
      <c r="C30" s="143" t="s">
        <v>28</v>
      </c>
      <c r="D30" s="143" t="s">
        <v>28</v>
      </c>
      <c r="E30" s="143" t="s">
        <v>28</v>
      </c>
      <c r="F30" s="144" t="s">
        <v>28</v>
      </c>
      <c r="G30" s="143" t="s">
        <v>28</v>
      </c>
      <c r="H30" s="143" t="s">
        <v>28</v>
      </c>
      <c r="I30" s="143" t="s">
        <v>28</v>
      </c>
      <c r="J30" s="134"/>
      <c r="K30" s="134"/>
    </row>
    <row r="31" spans="1:11" ht="20.25" customHeight="1">
      <c r="A31" s="114">
        <v>1</v>
      </c>
      <c r="B31" s="114" t="s">
        <v>54</v>
      </c>
      <c r="C31" s="127">
        <v>6768105658.3808002</v>
      </c>
      <c r="D31" s="127">
        <v>-123040091056.33</v>
      </c>
      <c r="E31" s="128">
        <f>C31+D31</f>
        <v>-116271985397.94901</v>
      </c>
      <c r="F31" s="128">
        <v>256368169861.358</v>
      </c>
      <c r="G31" s="128">
        <v>2121949140.1387999</v>
      </c>
      <c r="H31" s="128">
        <v>60032856908.343201</v>
      </c>
      <c r="I31" s="128">
        <f>E31+F31+G31+H31</f>
        <v>202250990511.89099</v>
      </c>
      <c r="J31" s="137"/>
    </row>
    <row r="32" spans="1:11" ht="20.25" customHeight="1">
      <c r="A32" s="114">
        <v>2</v>
      </c>
      <c r="B32" s="114" t="s">
        <v>55</v>
      </c>
      <c r="C32" s="127">
        <v>139548570.27590001</v>
      </c>
      <c r="D32" s="127">
        <v>0</v>
      </c>
      <c r="E32" s="128">
        <f t="shared" ref="E32:E35" si="2">C32+D32</f>
        <v>139548570.27590001</v>
      </c>
      <c r="F32" s="129">
        <v>5285941646.6259003</v>
      </c>
      <c r="G32" s="118">
        <v>0</v>
      </c>
      <c r="H32" s="118">
        <v>0</v>
      </c>
      <c r="I32" s="128">
        <f>E32+F32+G32+H32</f>
        <v>5425490216.9018002</v>
      </c>
      <c r="J32" s="137"/>
      <c r="K32" s="137"/>
    </row>
    <row r="33" spans="1:11" ht="20.25" customHeight="1">
      <c r="A33" s="114">
        <v>3</v>
      </c>
      <c r="B33" s="114" t="s">
        <v>56</v>
      </c>
      <c r="C33" s="127">
        <v>69774285.137899995</v>
      </c>
      <c r="D33" s="127">
        <v>0</v>
      </c>
      <c r="E33" s="128">
        <f t="shared" si="2"/>
        <v>69774285.137899995</v>
      </c>
      <c r="F33" s="129">
        <v>2642970823.3130002</v>
      </c>
      <c r="G33" s="118">
        <v>0</v>
      </c>
      <c r="H33" s="118">
        <v>0</v>
      </c>
      <c r="I33" s="128">
        <f>E33+F33+G33+H33</f>
        <v>2712745108.4509001</v>
      </c>
      <c r="J33" s="137"/>
      <c r="K33" s="137"/>
    </row>
    <row r="34" spans="1:11">
      <c r="A34" s="114">
        <v>4</v>
      </c>
      <c r="B34" s="120" t="s">
        <v>57</v>
      </c>
      <c r="C34" s="127">
        <v>234441598.06349999</v>
      </c>
      <c r="D34" s="127">
        <v>0</v>
      </c>
      <c r="E34" s="128">
        <f t="shared" si="2"/>
        <v>234441598.06349999</v>
      </c>
      <c r="F34" s="129">
        <v>8880381966.3316002</v>
      </c>
      <c r="G34" s="118">
        <v>0</v>
      </c>
      <c r="H34" s="118">
        <v>0</v>
      </c>
      <c r="I34" s="128">
        <f>E34+F34+G34+H34</f>
        <v>9114823564.3950996</v>
      </c>
      <c r="J34" s="137"/>
      <c r="K34" s="137"/>
    </row>
    <row r="35" spans="1:11" ht="21" customHeight="1">
      <c r="A35" s="114">
        <v>5</v>
      </c>
      <c r="B35" s="114" t="s">
        <v>58</v>
      </c>
      <c r="C35" s="127">
        <v>139548570.27590001</v>
      </c>
      <c r="D35" s="127">
        <v>-390670375</v>
      </c>
      <c r="E35" s="128">
        <f t="shared" si="2"/>
        <v>-251121804.72409999</v>
      </c>
      <c r="F35" s="129">
        <v>5285941646.6259003</v>
      </c>
      <c r="G35" s="128">
        <v>151567795.72420001</v>
      </c>
      <c r="H35" s="128">
        <v>4288061207.7388</v>
      </c>
      <c r="I35" s="128">
        <f>E35+F35+G35+H35</f>
        <v>9474448845.3647995</v>
      </c>
      <c r="J35" s="137"/>
      <c r="K35" s="137"/>
    </row>
    <row r="36" spans="1:11" ht="36.75" customHeight="1">
      <c r="A36" s="114"/>
      <c r="B36" s="19" t="s">
        <v>27</v>
      </c>
      <c r="C36" s="130">
        <f t="shared" ref="C36:I36" si="3">SUM(C31:C35)</f>
        <v>7351418682.1339998</v>
      </c>
      <c r="D36" s="130">
        <f t="shared" si="3"/>
        <v>-123430761431.33</v>
      </c>
      <c r="E36" s="130">
        <f t="shared" si="3"/>
        <v>-116079342749.196</v>
      </c>
      <c r="F36" s="130">
        <f t="shared" si="3"/>
        <v>278463405944.25403</v>
      </c>
      <c r="G36" s="130">
        <f t="shared" si="3"/>
        <v>2273516935.8629999</v>
      </c>
      <c r="H36" s="130">
        <f t="shared" si="3"/>
        <v>64320918116.082001</v>
      </c>
      <c r="I36" s="130">
        <f t="shared" si="3"/>
        <v>228978498247.004</v>
      </c>
      <c r="J36" s="138"/>
      <c r="K36" s="138"/>
    </row>
    <row r="37" spans="1:11">
      <c r="I37" s="117"/>
    </row>
    <row r="38" spans="1:11" ht="12.75" hidden="1" customHeight="1">
      <c r="A38" s="154" t="s">
        <v>59</v>
      </c>
      <c r="B38" s="154"/>
      <c r="C38" s="154"/>
    </row>
    <row r="39" spans="1:11">
      <c r="A39" s="155"/>
      <c r="B39" s="155"/>
      <c r="C39" s="155"/>
      <c r="H39" s="131"/>
      <c r="I39" s="117"/>
    </row>
    <row r="40" spans="1:11" ht="42.75" customHeight="1">
      <c r="B40" s="132"/>
      <c r="C40" s="132"/>
      <c r="E40" s="131"/>
      <c r="F40" s="131"/>
      <c r="G40" s="117"/>
      <c r="H40" s="117"/>
      <c r="I40" s="117"/>
    </row>
    <row r="41" spans="1:11">
      <c r="B41" s="132"/>
      <c r="C41" s="132"/>
      <c r="F41" s="131"/>
      <c r="I41" s="117"/>
      <c r="J41" s="117"/>
    </row>
    <row r="42" spans="1:11">
      <c r="B42" s="133"/>
      <c r="C42" s="132"/>
      <c r="H42" s="131"/>
      <c r="I42" s="117"/>
    </row>
    <row r="43" spans="1:11" ht="22.8">
      <c r="A43" s="156" t="s">
        <v>60</v>
      </c>
      <c r="B43" s="156"/>
      <c r="C43" s="156"/>
      <c r="D43" s="156"/>
      <c r="E43" s="156"/>
      <c r="F43" s="156"/>
      <c r="G43" s="156"/>
      <c r="H43" s="156"/>
      <c r="I43" s="156"/>
      <c r="J43" s="156"/>
      <c r="K43" s="156"/>
    </row>
    <row r="44" spans="1:11" ht="35.25" customHeight="1">
      <c r="A44" s="156" t="s">
        <v>61</v>
      </c>
      <c r="B44" s="156"/>
      <c r="C44" s="156"/>
      <c r="D44" s="156"/>
      <c r="E44" s="156"/>
      <c r="F44" s="156"/>
      <c r="G44" s="156"/>
      <c r="H44" s="156"/>
      <c r="I44" s="156"/>
      <c r="J44" s="156"/>
      <c r="K44" s="156"/>
    </row>
    <row r="45" spans="1:11" ht="30.75" customHeight="1">
      <c r="A45" s="156" t="s">
        <v>62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56"/>
    </row>
    <row r="46" spans="1:11" ht="22.8">
      <c r="A46" s="156" t="s">
        <v>63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</row>
  </sheetData>
  <mergeCells count="12">
    <mergeCell ref="A45:K45"/>
    <mergeCell ref="A46:K46"/>
    <mergeCell ref="A27:I27"/>
    <mergeCell ref="A38:C38"/>
    <mergeCell ref="A39:C39"/>
    <mergeCell ref="A43:K43"/>
    <mergeCell ref="A44:K44"/>
    <mergeCell ref="A1:G1"/>
    <mergeCell ref="A2:G2"/>
    <mergeCell ref="A3:G3"/>
    <mergeCell ref="A4:G4"/>
    <mergeCell ref="A26:I26"/>
  </mergeCells>
  <pageMargins left="0.74791666666666701" right="0.74791666666666701" top="0.39305555555555599" bottom="0.40902777777777799" header="0.51180555555555596" footer="0.51180555555555596"/>
  <pageSetup scale="3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55"/>
  <sheetViews>
    <sheetView tabSelected="1" topLeftCell="R32" workbookViewId="0">
      <selection activeCell="A3" sqref="A3:U3"/>
    </sheetView>
  </sheetViews>
  <sheetFormatPr defaultColWidth="8.88671875" defaultRowHeight="13.2"/>
  <cols>
    <col min="1" max="1" width="4.109375" style="1" customWidth="1"/>
    <col min="2" max="2" width="22.44140625" style="1" customWidth="1"/>
    <col min="3" max="3" width="7.44140625" style="1" customWidth="1"/>
    <col min="4" max="4" width="25.5546875" style="1" customWidth="1"/>
    <col min="5" max="5" width="23.6640625" style="1" customWidth="1"/>
    <col min="6" max="6" width="28.33203125" style="1" customWidth="1"/>
    <col min="7" max="7" width="21.33203125" style="1" customWidth="1"/>
    <col min="8" max="8" width="24.44140625" style="1" customWidth="1"/>
    <col min="9" max="9" width="22.6640625" style="1" customWidth="1"/>
    <col min="10" max="12" width="25.5546875" style="1" customWidth="1"/>
    <col min="13" max="18" width="22" style="1" customWidth="1"/>
    <col min="19" max="19" width="28" style="1" customWidth="1"/>
    <col min="20" max="20" width="29.44140625" style="1" customWidth="1"/>
    <col min="21" max="21" width="6.44140625" style="1" customWidth="1"/>
    <col min="22" max="22" width="8.88671875" style="1"/>
    <col min="23" max="23" width="16.33203125" style="1" customWidth="1"/>
    <col min="24" max="24" width="16.88671875" style="1" customWidth="1"/>
    <col min="25" max="25" width="21" style="1" customWidth="1"/>
    <col min="26" max="26" width="8.88671875" style="1"/>
    <col min="27" max="27" width="17.44140625" style="1" customWidth="1"/>
    <col min="28" max="28" width="12.33203125" style="1" customWidth="1"/>
    <col min="29" max="29" width="17.88671875" style="1" customWidth="1"/>
    <col min="30" max="31" width="8.88671875" style="1"/>
    <col min="32" max="32" width="17.88671875" style="1" customWidth="1"/>
    <col min="33" max="33" width="16.33203125" style="1" customWidth="1"/>
    <col min="34" max="34" width="17.88671875" style="1" customWidth="1"/>
    <col min="35" max="16384" width="8.88671875" style="1"/>
  </cols>
  <sheetData>
    <row r="1" spans="1:34" ht="22.8">
      <c r="A1" s="157" t="s">
        <v>64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</row>
    <row r="2" spans="1:34" ht="24.6">
      <c r="A2" s="158" t="s">
        <v>65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</row>
    <row r="3" spans="1:34" ht="18" customHeight="1">
      <c r="A3" s="159" t="s">
        <v>66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</row>
    <row r="4" spans="1:34" ht="17.399999999999999">
      <c r="A4" s="160" t="s">
        <v>67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</row>
    <row r="5" spans="1:34" ht="20.399999999999999"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</row>
    <row r="6" spans="1:34" ht="15.6">
      <c r="A6" s="9">
        <v>1</v>
      </c>
      <c r="B6" s="9">
        <v>2</v>
      </c>
      <c r="C6" s="9">
        <v>3</v>
      </c>
      <c r="D6" s="9">
        <v>4</v>
      </c>
      <c r="E6" s="9">
        <v>5</v>
      </c>
      <c r="F6" s="9" t="s">
        <v>68</v>
      </c>
      <c r="G6" s="9">
        <v>7</v>
      </c>
      <c r="H6" s="9">
        <v>8</v>
      </c>
      <c r="I6" s="9">
        <v>9</v>
      </c>
      <c r="J6" s="9" t="s">
        <v>69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>
        <v>16</v>
      </c>
      <c r="Q6" s="9">
        <v>17</v>
      </c>
      <c r="R6" s="9">
        <v>18</v>
      </c>
      <c r="S6" s="9" t="s">
        <v>70</v>
      </c>
      <c r="T6" s="9" t="s">
        <v>71</v>
      </c>
      <c r="U6" s="95"/>
    </row>
    <row r="7" spans="1:34" ht="12.75" customHeight="1">
      <c r="A7" s="165" t="s">
        <v>21</v>
      </c>
      <c r="B7" s="165" t="s">
        <v>22</v>
      </c>
      <c r="C7" s="165" t="s">
        <v>72</v>
      </c>
      <c r="D7" s="165" t="s">
        <v>73</v>
      </c>
      <c r="E7" s="165" t="s">
        <v>74</v>
      </c>
      <c r="F7" s="165" t="s">
        <v>75</v>
      </c>
      <c r="G7" s="161" t="s">
        <v>76</v>
      </c>
      <c r="H7" s="162"/>
      <c r="I7" s="163"/>
      <c r="J7" s="165" t="s">
        <v>53</v>
      </c>
      <c r="K7" s="167" t="s">
        <v>77</v>
      </c>
      <c r="L7" s="165" t="s">
        <v>25</v>
      </c>
      <c r="M7" s="165" t="s">
        <v>78</v>
      </c>
      <c r="N7" s="165" t="s">
        <v>79</v>
      </c>
      <c r="O7" s="165" t="s">
        <v>80</v>
      </c>
      <c r="P7" s="165" t="s">
        <v>81</v>
      </c>
      <c r="Q7" s="165" t="s">
        <v>82</v>
      </c>
      <c r="R7" s="165" t="s">
        <v>83</v>
      </c>
      <c r="S7" s="165" t="s">
        <v>84</v>
      </c>
      <c r="T7" s="165" t="s">
        <v>85</v>
      </c>
      <c r="U7" s="169" t="s">
        <v>21</v>
      </c>
    </row>
    <row r="8" spans="1:34" ht="50.25" customHeight="1">
      <c r="A8" s="166"/>
      <c r="B8" s="166"/>
      <c r="C8" s="166"/>
      <c r="D8" s="166"/>
      <c r="E8" s="166"/>
      <c r="F8" s="166"/>
      <c r="G8" s="52" t="s">
        <v>86</v>
      </c>
      <c r="H8" s="52" t="s">
        <v>87</v>
      </c>
      <c r="I8" s="52" t="s">
        <v>88</v>
      </c>
      <c r="J8" s="166"/>
      <c r="K8" s="168"/>
      <c r="L8" s="166"/>
      <c r="M8" s="166"/>
      <c r="N8" s="166"/>
      <c r="O8" s="166"/>
      <c r="P8" s="166"/>
      <c r="Q8" s="166"/>
      <c r="R8" s="166"/>
      <c r="S8" s="166"/>
      <c r="T8" s="166"/>
      <c r="U8" s="170"/>
    </row>
    <row r="9" spans="1:34" ht="21" customHeight="1">
      <c r="A9" s="95"/>
      <c r="B9" s="95"/>
      <c r="C9" s="95"/>
      <c r="D9" s="145" t="s">
        <v>28</v>
      </c>
      <c r="E9" s="145" t="s">
        <v>28</v>
      </c>
      <c r="F9" s="145" t="s">
        <v>28</v>
      </c>
      <c r="G9" s="145" t="s">
        <v>28</v>
      </c>
      <c r="H9" s="145" t="s">
        <v>28</v>
      </c>
      <c r="I9" s="145" t="s">
        <v>28</v>
      </c>
      <c r="J9" s="145" t="s">
        <v>28</v>
      </c>
      <c r="K9" s="145" t="s">
        <v>28</v>
      </c>
      <c r="L9" s="145" t="s">
        <v>28</v>
      </c>
      <c r="M9" s="145" t="s">
        <v>28</v>
      </c>
      <c r="N9" s="145" t="s">
        <v>28</v>
      </c>
      <c r="O9" s="145" t="s">
        <v>28</v>
      </c>
      <c r="P9" s="145" t="s">
        <v>28</v>
      </c>
      <c r="Q9" s="145" t="s">
        <v>28</v>
      </c>
      <c r="R9" s="145" t="s">
        <v>28</v>
      </c>
      <c r="S9" s="145" t="s">
        <v>28</v>
      </c>
      <c r="T9" s="145" t="s">
        <v>28</v>
      </c>
      <c r="U9" s="95"/>
    </row>
    <row r="10" spans="1:34" ht="30" customHeight="1">
      <c r="A10" s="95">
        <v>1</v>
      </c>
      <c r="B10" s="96" t="s">
        <v>89</v>
      </c>
      <c r="C10" s="97">
        <v>17</v>
      </c>
      <c r="D10" s="98">
        <v>89593910.394199997</v>
      </c>
      <c r="E10" s="98">
        <v>819602329.51349998</v>
      </c>
      <c r="F10" s="99">
        <f t="shared" ref="F10:F46" si="0">D10+E10</f>
        <v>909196239.90769994</v>
      </c>
      <c r="G10" s="98">
        <v>493275825.97000003</v>
      </c>
      <c r="H10" s="98">
        <v>0</v>
      </c>
      <c r="I10" s="98">
        <f>719188963.35-G10-H10</f>
        <v>225913137.38</v>
      </c>
      <c r="J10" s="98">
        <f t="shared" ref="J10:J46" si="1">F10-G10-H10-I10</f>
        <v>190007276.55770001</v>
      </c>
      <c r="K10" s="98">
        <v>4208587503.2399998</v>
      </c>
      <c r="L10" s="98">
        <v>189836639.6074</v>
      </c>
      <c r="M10" s="98">
        <v>96460883.170000002</v>
      </c>
      <c r="N10" s="98">
        <f t="shared" ref="N10:N16" si="2">M10/2</f>
        <v>48230441.585000001</v>
      </c>
      <c r="O10" s="98">
        <f t="shared" ref="O10:O45" si="3">M10-N10</f>
        <v>48230441.585000001</v>
      </c>
      <c r="P10" s="98">
        <v>4362717134.9326</v>
      </c>
      <c r="Q10" s="98">
        <v>0</v>
      </c>
      <c r="R10" s="98">
        <f t="shared" ref="R10:R46" si="4">P10-Q10</f>
        <v>4362717134.9326</v>
      </c>
      <c r="S10" s="108">
        <f t="shared" ref="S10:S46" si="5">F10+K10+L10+M10+P10</f>
        <v>9766798400.8577003</v>
      </c>
      <c r="T10" s="109">
        <f t="shared" ref="T10:T46" si="6">J10+K10+L10+O10+R10</f>
        <v>8999378995.9227009</v>
      </c>
      <c r="U10" s="95">
        <v>1</v>
      </c>
      <c r="AH10" s="91">
        <v>0</v>
      </c>
    </row>
    <row r="11" spans="1:34" ht="30" customHeight="1">
      <c r="A11" s="95">
        <v>2</v>
      </c>
      <c r="B11" s="96" t="s">
        <v>90</v>
      </c>
      <c r="C11" s="100">
        <v>21</v>
      </c>
      <c r="D11" s="98">
        <v>95312513.515699998</v>
      </c>
      <c r="E11" s="98">
        <v>0</v>
      </c>
      <c r="F11" s="99">
        <f t="shared" si="0"/>
        <v>95312513.515699998</v>
      </c>
      <c r="G11" s="98">
        <v>910200423.88999999</v>
      </c>
      <c r="H11" s="98">
        <v>0</v>
      </c>
      <c r="I11" s="98">
        <f>1252018400.49-G11-H11</f>
        <v>341817976.60000002</v>
      </c>
      <c r="J11" s="98">
        <f t="shared" si="1"/>
        <v>-1156705886.9742999</v>
      </c>
      <c r="K11" s="98">
        <v>3610329963.5</v>
      </c>
      <c r="L11" s="98">
        <v>172579069.01140001</v>
      </c>
      <c r="M11" s="98">
        <v>102617791.67</v>
      </c>
      <c r="N11" s="98">
        <v>0</v>
      </c>
      <c r="O11" s="98">
        <f t="shared" si="3"/>
        <v>102617791.67</v>
      </c>
      <c r="P11" s="98">
        <v>4778729376.7826004</v>
      </c>
      <c r="Q11" s="98">
        <v>0</v>
      </c>
      <c r="R11" s="98">
        <f t="shared" si="4"/>
        <v>4778729376.7826004</v>
      </c>
      <c r="S11" s="108">
        <f t="shared" si="5"/>
        <v>8759568714.4797001</v>
      </c>
      <c r="T11" s="109">
        <f t="shared" si="6"/>
        <v>7507550313.9897003</v>
      </c>
      <c r="U11" s="95">
        <v>2</v>
      </c>
      <c r="AH11" s="91">
        <v>0</v>
      </c>
    </row>
    <row r="12" spans="1:34" ht="30" customHeight="1">
      <c r="A12" s="95">
        <v>3</v>
      </c>
      <c r="B12" s="96" t="s">
        <v>91</v>
      </c>
      <c r="C12" s="100">
        <v>31</v>
      </c>
      <c r="D12" s="98">
        <v>96198245.207900003</v>
      </c>
      <c r="E12" s="98">
        <v>17620020584.3391</v>
      </c>
      <c r="F12" s="99">
        <f t="shared" si="0"/>
        <v>17716218829.547001</v>
      </c>
      <c r="G12" s="98">
        <v>465795884.76999998</v>
      </c>
      <c r="H12" s="98">
        <v>0</v>
      </c>
      <c r="I12" s="98">
        <f>1949373140.06-G12-H12</f>
        <v>1483577255.29</v>
      </c>
      <c r="J12" s="98">
        <f t="shared" si="1"/>
        <v>15766845689.487</v>
      </c>
      <c r="K12" s="98">
        <v>20157188537.880001</v>
      </c>
      <c r="L12" s="98">
        <v>188843791.77149999</v>
      </c>
      <c r="M12" s="98">
        <v>103571410.75</v>
      </c>
      <c r="N12" s="98">
        <f t="shared" si="2"/>
        <v>51785705.375</v>
      </c>
      <c r="O12" s="98">
        <f t="shared" si="3"/>
        <v>51785705.375</v>
      </c>
      <c r="P12" s="98">
        <v>5490748548.1938</v>
      </c>
      <c r="Q12" s="98">
        <v>0</v>
      </c>
      <c r="R12" s="98">
        <f t="shared" si="4"/>
        <v>5490748548.1938</v>
      </c>
      <c r="S12" s="108">
        <f t="shared" si="5"/>
        <v>43656571118.142303</v>
      </c>
      <c r="T12" s="109">
        <f t="shared" si="6"/>
        <v>41655412272.707298</v>
      </c>
      <c r="U12" s="95">
        <v>3</v>
      </c>
      <c r="AH12" s="91">
        <v>0</v>
      </c>
    </row>
    <row r="13" spans="1:34" ht="30" customHeight="1">
      <c r="A13" s="95">
        <v>4</v>
      </c>
      <c r="B13" s="96" t="s">
        <v>92</v>
      </c>
      <c r="C13" s="100">
        <v>21</v>
      </c>
      <c r="D13" s="98">
        <v>95133956.743499994</v>
      </c>
      <c r="E13" s="98">
        <v>965212387.63709998</v>
      </c>
      <c r="F13" s="99">
        <f t="shared" si="0"/>
        <v>1060346344.3806</v>
      </c>
      <c r="G13" s="98">
        <v>559409629.38999999</v>
      </c>
      <c r="H13" s="98">
        <v>0</v>
      </c>
      <c r="I13" s="98">
        <f>607080022.6-G13-H13</f>
        <v>47670393.210000001</v>
      </c>
      <c r="J13" s="98">
        <f t="shared" si="1"/>
        <v>453266321.78060001</v>
      </c>
      <c r="K13" s="98">
        <v>4577880512.9300003</v>
      </c>
      <c r="L13" s="98">
        <v>246968918.3233</v>
      </c>
      <c r="M13" s="98">
        <v>102425549.31999999</v>
      </c>
      <c r="N13" s="98">
        <v>0</v>
      </c>
      <c r="O13" s="98">
        <f t="shared" si="3"/>
        <v>102425549.31999999</v>
      </c>
      <c r="P13" s="98">
        <v>5115510844.4247999</v>
      </c>
      <c r="Q13" s="98">
        <v>0</v>
      </c>
      <c r="R13" s="98">
        <f t="shared" si="4"/>
        <v>5115510844.4247999</v>
      </c>
      <c r="S13" s="108">
        <f t="shared" si="5"/>
        <v>11103132169.3787</v>
      </c>
      <c r="T13" s="109">
        <f t="shared" si="6"/>
        <v>10496052146.7787</v>
      </c>
      <c r="U13" s="95">
        <v>4</v>
      </c>
      <c r="AH13" s="91">
        <v>0</v>
      </c>
    </row>
    <row r="14" spans="1:34" ht="30" customHeight="1">
      <c r="A14" s="95">
        <v>5</v>
      </c>
      <c r="B14" s="96" t="s">
        <v>93</v>
      </c>
      <c r="C14" s="100">
        <v>20</v>
      </c>
      <c r="D14" s="98">
        <v>114449337.3257</v>
      </c>
      <c r="E14" s="98">
        <v>0</v>
      </c>
      <c r="F14" s="99">
        <f t="shared" si="0"/>
        <v>114449337.3257</v>
      </c>
      <c r="G14" s="98">
        <v>1584717062.8199999</v>
      </c>
      <c r="H14" s="98">
        <v>201255000</v>
      </c>
      <c r="I14" s="98">
        <f>3030208807.83-G14-H14</f>
        <v>1244236745.01</v>
      </c>
      <c r="J14" s="98">
        <f t="shared" si="1"/>
        <v>-2915759470.5043001</v>
      </c>
      <c r="K14" s="98">
        <v>4335211155.3699999</v>
      </c>
      <c r="L14" s="98">
        <v>194066133.80329999</v>
      </c>
      <c r="M14" s="98">
        <v>123221367.48999999</v>
      </c>
      <c r="N14" s="98">
        <v>0</v>
      </c>
      <c r="O14" s="98">
        <f t="shared" si="3"/>
        <v>123221367.48999999</v>
      </c>
      <c r="P14" s="98">
        <v>5265621556.7947998</v>
      </c>
      <c r="Q14" s="98">
        <v>0</v>
      </c>
      <c r="R14" s="98">
        <f t="shared" si="4"/>
        <v>5265621556.7947998</v>
      </c>
      <c r="S14" s="108">
        <f t="shared" si="5"/>
        <v>10032569550.7838</v>
      </c>
      <c r="T14" s="109">
        <f t="shared" si="6"/>
        <v>7002360742.9538002</v>
      </c>
      <c r="U14" s="95">
        <v>5</v>
      </c>
      <c r="AH14" s="91">
        <v>0</v>
      </c>
    </row>
    <row r="15" spans="1:34" ht="30" customHeight="1">
      <c r="A15" s="95">
        <v>6</v>
      </c>
      <c r="B15" s="96" t="s">
        <v>94</v>
      </c>
      <c r="C15" s="100">
        <v>8</v>
      </c>
      <c r="D15" s="98">
        <v>84659979.4252</v>
      </c>
      <c r="E15" s="98">
        <v>16913037117.573</v>
      </c>
      <c r="F15" s="99">
        <f t="shared" si="0"/>
        <v>16997697096.998199</v>
      </c>
      <c r="G15" s="98">
        <v>361282353.91000003</v>
      </c>
      <c r="H15" s="98">
        <v>0</v>
      </c>
      <c r="I15" s="98">
        <f>1465631506.91-G15-H15</f>
        <v>1104349153</v>
      </c>
      <c r="J15" s="98">
        <f t="shared" si="1"/>
        <v>15532065590.0882</v>
      </c>
      <c r="K15" s="98">
        <v>17570403967.110001</v>
      </c>
      <c r="L15" s="98">
        <v>143336794.06310001</v>
      </c>
      <c r="M15" s="98">
        <v>91148788.459999993</v>
      </c>
      <c r="N15" s="98">
        <f t="shared" si="2"/>
        <v>45574394.229999997</v>
      </c>
      <c r="O15" s="98">
        <f t="shared" si="3"/>
        <v>45574394.229999997</v>
      </c>
      <c r="P15" s="98">
        <v>3894725029.8996</v>
      </c>
      <c r="Q15" s="98">
        <v>0</v>
      </c>
      <c r="R15" s="98">
        <f t="shared" si="4"/>
        <v>3894725029.8996</v>
      </c>
      <c r="S15" s="108">
        <f t="shared" si="5"/>
        <v>38697311676.530899</v>
      </c>
      <c r="T15" s="109">
        <f t="shared" si="6"/>
        <v>37186105775.3909</v>
      </c>
      <c r="U15" s="95">
        <v>6</v>
      </c>
      <c r="AH15" s="91">
        <v>0</v>
      </c>
    </row>
    <row r="16" spans="1:34" ht="30" customHeight="1">
      <c r="A16" s="95">
        <v>7</v>
      </c>
      <c r="B16" s="96" t="s">
        <v>95</v>
      </c>
      <c r="C16" s="100">
        <v>23</v>
      </c>
      <c r="D16" s="98">
        <v>107303652.2089</v>
      </c>
      <c r="E16" s="98">
        <v>0</v>
      </c>
      <c r="F16" s="99">
        <f t="shared" si="0"/>
        <v>107303652.2089</v>
      </c>
      <c r="G16" s="98">
        <v>232293729.06</v>
      </c>
      <c r="H16" s="98">
        <v>0</v>
      </c>
      <c r="I16" s="98">
        <f>431945494.91-G16-H16</f>
        <v>199651765.84999999</v>
      </c>
      <c r="J16" s="98">
        <f t="shared" si="1"/>
        <v>-324641842.70109999</v>
      </c>
      <c r="K16" s="98">
        <v>4064540703.6999998</v>
      </c>
      <c r="L16" s="98">
        <v>191330422.27110001</v>
      </c>
      <c r="M16" s="98">
        <v>115527997.54000001</v>
      </c>
      <c r="N16" s="98">
        <f t="shared" si="2"/>
        <v>57763998.770000003</v>
      </c>
      <c r="O16" s="98">
        <f t="shared" si="3"/>
        <v>57763998.770000003</v>
      </c>
      <c r="P16" s="98">
        <v>5013875249.8802004</v>
      </c>
      <c r="Q16" s="98">
        <v>0</v>
      </c>
      <c r="R16" s="98">
        <f t="shared" si="4"/>
        <v>5013875249.8802004</v>
      </c>
      <c r="S16" s="108">
        <f t="shared" si="5"/>
        <v>9492578025.6002007</v>
      </c>
      <c r="T16" s="109">
        <f t="shared" si="6"/>
        <v>9002868531.9202003</v>
      </c>
      <c r="U16" s="95">
        <v>7</v>
      </c>
      <c r="AH16" s="91">
        <v>0</v>
      </c>
    </row>
    <row r="17" spans="1:34" ht="30" customHeight="1">
      <c r="A17" s="95">
        <v>8</v>
      </c>
      <c r="B17" s="96" t="s">
        <v>96</v>
      </c>
      <c r="C17" s="100">
        <v>27</v>
      </c>
      <c r="D17" s="98">
        <v>118877068.5256</v>
      </c>
      <c r="E17" s="98">
        <v>0</v>
      </c>
      <c r="F17" s="99">
        <f t="shared" si="0"/>
        <v>118877068.5256</v>
      </c>
      <c r="G17" s="98">
        <v>172047423.94999999</v>
      </c>
      <c r="H17" s="98">
        <v>0</v>
      </c>
      <c r="I17" s="98">
        <f>291735661.54-G17-H17</f>
        <v>119688237.59</v>
      </c>
      <c r="J17" s="98">
        <f t="shared" si="1"/>
        <v>-172858593.01440001</v>
      </c>
      <c r="K17" s="98">
        <v>4502928594.04</v>
      </c>
      <c r="L17" s="98">
        <v>192563464.5192</v>
      </c>
      <c r="M17" s="98">
        <v>127988464.5</v>
      </c>
      <c r="N17" s="98">
        <v>0</v>
      </c>
      <c r="O17" s="98">
        <f t="shared" si="3"/>
        <v>127988464.5</v>
      </c>
      <c r="P17" s="98">
        <v>5237356728.0794001</v>
      </c>
      <c r="Q17" s="98">
        <v>0</v>
      </c>
      <c r="R17" s="98">
        <f t="shared" si="4"/>
        <v>5237356728.0794001</v>
      </c>
      <c r="S17" s="108">
        <f t="shared" si="5"/>
        <v>10179714319.6642</v>
      </c>
      <c r="T17" s="109">
        <f t="shared" si="6"/>
        <v>9887978658.1242008</v>
      </c>
      <c r="U17" s="95">
        <v>8</v>
      </c>
      <c r="AH17" s="91">
        <v>0</v>
      </c>
    </row>
    <row r="18" spans="1:34" ht="30" customHeight="1">
      <c r="A18" s="95">
        <v>9</v>
      </c>
      <c r="B18" s="96" t="s">
        <v>97</v>
      </c>
      <c r="C18" s="100">
        <v>18</v>
      </c>
      <c r="D18" s="98">
        <v>96214650.9921</v>
      </c>
      <c r="E18" s="98">
        <v>0</v>
      </c>
      <c r="F18" s="99">
        <f t="shared" si="0"/>
        <v>96214650.9921</v>
      </c>
      <c r="G18" s="98">
        <v>2045569597.1199999</v>
      </c>
      <c r="H18" s="98">
        <v>541305066.39999998</v>
      </c>
      <c r="I18" s="98">
        <f>3041096825.37-G18-H18</f>
        <v>454222161.85000002</v>
      </c>
      <c r="J18" s="98">
        <f t="shared" si="1"/>
        <v>-2944882174.3779001</v>
      </c>
      <c r="K18" s="98">
        <v>3644501908.48</v>
      </c>
      <c r="L18" s="98">
        <v>170029987.63209999</v>
      </c>
      <c r="M18" s="98">
        <v>103589073.95</v>
      </c>
      <c r="N18" s="98">
        <f t="shared" ref="N18:N21" si="7">M18/2</f>
        <v>51794536.975000001</v>
      </c>
      <c r="O18" s="98">
        <f t="shared" si="3"/>
        <v>51794536.975000001</v>
      </c>
      <c r="P18" s="98">
        <v>4420674959.5499001</v>
      </c>
      <c r="Q18" s="98">
        <v>0</v>
      </c>
      <c r="R18" s="98">
        <f t="shared" si="4"/>
        <v>4420674959.5499001</v>
      </c>
      <c r="S18" s="108">
        <f t="shared" si="5"/>
        <v>8435010580.6041002</v>
      </c>
      <c r="T18" s="109">
        <f t="shared" si="6"/>
        <v>5342119218.2591</v>
      </c>
      <c r="U18" s="95">
        <v>9</v>
      </c>
      <c r="AH18" s="91">
        <v>0</v>
      </c>
    </row>
    <row r="19" spans="1:34" ht="30" customHeight="1">
      <c r="A19" s="95">
        <v>10</v>
      </c>
      <c r="B19" s="96" t="s">
        <v>98</v>
      </c>
      <c r="C19" s="100">
        <v>25</v>
      </c>
      <c r="D19" s="98">
        <v>97149950.669300005</v>
      </c>
      <c r="E19" s="98">
        <v>28526763472.471699</v>
      </c>
      <c r="F19" s="99">
        <f t="shared" si="0"/>
        <v>28623913423.140999</v>
      </c>
      <c r="G19" s="98">
        <v>297719985.69999999</v>
      </c>
      <c r="H19" s="98">
        <v>0</v>
      </c>
      <c r="I19" s="98">
        <f>2422203807.26-G19-H19</f>
        <v>2124483821.5599999</v>
      </c>
      <c r="J19" s="98">
        <f t="shared" si="1"/>
        <v>26201709615.881001</v>
      </c>
      <c r="K19" s="98">
        <v>30743835260.09</v>
      </c>
      <c r="L19" s="98">
        <v>247267491.20030001</v>
      </c>
      <c r="M19" s="98">
        <v>104596060.18000001</v>
      </c>
      <c r="N19" s="98">
        <f t="shared" si="7"/>
        <v>52298030.090000004</v>
      </c>
      <c r="O19" s="98">
        <f t="shared" si="3"/>
        <v>52298030.090000004</v>
      </c>
      <c r="P19" s="98">
        <v>5531363049.2605</v>
      </c>
      <c r="Q19" s="98">
        <v>0</v>
      </c>
      <c r="R19" s="98">
        <f t="shared" si="4"/>
        <v>5531363049.2605</v>
      </c>
      <c r="S19" s="108">
        <f t="shared" si="5"/>
        <v>65250975283.871803</v>
      </c>
      <c r="T19" s="109">
        <f t="shared" si="6"/>
        <v>62776473446.521797</v>
      </c>
      <c r="U19" s="95">
        <v>10</v>
      </c>
      <c r="AH19" s="91">
        <v>0</v>
      </c>
    </row>
    <row r="20" spans="1:34" ht="30" customHeight="1">
      <c r="A20" s="95">
        <v>11</v>
      </c>
      <c r="B20" s="96" t="s">
        <v>99</v>
      </c>
      <c r="C20" s="100">
        <v>13</v>
      </c>
      <c r="D20" s="98">
        <v>85599965.938700005</v>
      </c>
      <c r="E20" s="98">
        <v>0</v>
      </c>
      <c r="F20" s="99">
        <f t="shared" si="0"/>
        <v>85599965.938700005</v>
      </c>
      <c r="G20" s="98">
        <v>637285759.35000002</v>
      </c>
      <c r="H20" s="98">
        <v>0</v>
      </c>
      <c r="I20" s="98">
        <f>1099414273.18-G20-H20</f>
        <v>462128513.82999998</v>
      </c>
      <c r="J20" s="98">
        <f t="shared" si="1"/>
        <v>-1013814307.2413</v>
      </c>
      <c r="K20" s="98">
        <v>3242429671.8699999</v>
      </c>
      <c r="L20" s="98">
        <v>152101547.7911</v>
      </c>
      <c r="M20" s="98">
        <v>92160820.739999995</v>
      </c>
      <c r="N20" s="98">
        <v>0</v>
      </c>
      <c r="O20" s="98">
        <f t="shared" si="3"/>
        <v>92160820.739999995</v>
      </c>
      <c r="P20" s="98">
        <v>4241561726.8329</v>
      </c>
      <c r="Q20" s="98">
        <v>0</v>
      </c>
      <c r="R20" s="98">
        <f t="shared" si="4"/>
        <v>4241561726.8329</v>
      </c>
      <c r="S20" s="108">
        <f t="shared" si="5"/>
        <v>7813853733.1726999</v>
      </c>
      <c r="T20" s="109">
        <f t="shared" si="6"/>
        <v>6714439459.9926996</v>
      </c>
      <c r="U20" s="95">
        <v>11</v>
      </c>
      <c r="AH20" s="91">
        <v>0</v>
      </c>
    </row>
    <row r="21" spans="1:34" ht="30" customHeight="1">
      <c r="A21" s="95">
        <v>12</v>
      </c>
      <c r="B21" s="96" t="s">
        <v>100</v>
      </c>
      <c r="C21" s="100">
        <v>18</v>
      </c>
      <c r="D21" s="98">
        <v>89465683.471300006</v>
      </c>
      <c r="E21" s="98">
        <v>3225328780.8214002</v>
      </c>
      <c r="F21" s="99">
        <f t="shared" si="0"/>
        <v>3314794464.2926998</v>
      </c>
      <c r="G21" s="98">
        <v>1547741480.78</v>
      </c>
      <c r="H21" s="98">
        <v>510923032.41000003</v>
      </c>
      <c r="I21" s="98">
        <f>2224593073.27-G21-H21</f>
        <v>165928560.08000001</v>
      </c>
      <c r="J21" s="98">
        <f t="shared" si="1"/>
        <v>1090201391.0227001</v>
      </c>
      <c r="K21" s="98">
        <v>5639490492.7399998</v>
      </c>
      <c r="L21" s="98">
        <v>225415475.81779999</v>
      </c>
      <c r="M21" s="98">
        <v>96322828.230000004</v>
      </c>
      <c r="N21" s="98">
        <f t="shared" si="7"/>
        <v>48161414.115000002</v>
      </c>
      <c r="O21" s="98">
        <f t="shared" si="3"/>
        <v>48161414.115000002</v>
      </c>
      <c r="P21" s="98">
        <v>4993325746.2480001</v>
      </c>
      <c r="Q21" s="98">
        <v>0</v>
      </c>
      <c r="R21" s="98">
        <f t="shared" si="4"/>
        <v>4993325746.2480001</v>
      </c>
      <c r="S21" s="108">
        <f t="shared" si="5"/>
        <v>14269349007.328501</v>
      </c>
      <c r="T21" s="109">
        <f t="shared" si="6"/>
        <v>11996594519.943501</v>
      </c>
      <c r="U21" s="95">
        <v>12</v>
      </c>
      <c r="AH21" s="91">
        <v>0</v>
      </c>
    </row>
    <row r="22" spans="1:34" ht="30" customHeight="1">
      <c r="A22" s="95">
        <v>13</v>
      </c>
      <c r="B22" s="96" t="s">
        <v>101</v>
      </c>
      <c r="C22" s="100">
        <v>16</v>
      </c>
      <c r="D22" s="98">
        <v>85551662.379700005</v>
      </c>
      <c r="E22" s="98">
        <v>0</v>
      </c>
      <c r="F22" s="99">
        <f t="shared" si="0"/>
        <v>85551662.379700005</v>
      </c>
      <c r="G22" s="98">
        <v>801738563.15999997</v>
      </c>
      <c r="H22" s="98">
        <v>345000000</v>
      </c>
      <c r="I22" s="98">
        <f>1627391424.01-G22-H22</f>
        <v>480652860.85000002</v>
      </c>
      <c r="J22" s="98">
        <f t="shared" si="1"/>
        <v>-1541839761.6303</v>
      </c>
      <c r="K22" s="98">
        <v>3240599987.6999998</v>
      </c>
      <c r="L22" s="98">
        <v>159583105.93669999</v>
      </c>
      <c r="M22" s="98">
        <v>92108814.930000007</v>
      </c>
      <c r="N22" s="98">
        <v>0</v>
      </c>
      <c r="O22" s="98">
        <f t="shared" si="3"/>
        <v>92108814.930000007</v>
      </c>
      <c r="P22" s="98">
        <v>4276439820.6620002</v>
      </c>
      <c r="Q22" s="98">
        <v>0</v>
      </c>
      <c r="R22" s="98">
        <f t="shared" si="4"/>
        <v>4276439820.6620002</v>
      </c>
      <c r="S22" s="108">
        <f t="shared" si="5"/>
        <v>7854283391.6084003</v>
      </c>
      <c r="T22" s="109">
        <f t="shared" si="6"/>
        <v>6226891967.5984001</v>
      </c>
      <c r="U22" s="95">
        <v>13</v>
      </c>
      <c r="AH22" s="91">
        <v>0</v>
      </c>
    </row>
    <row r="23" spans="1:34" ht="30" customHeight="1">
      <c r="A23" s="95">
        <v>14</v>
      </c>
      <c r="B23" s="96" t="s">
        <v>102</v>
      </c>
      <c r="C23" s="100">
        <v>17</v>
      </c>
      <c r="D23" s="98">
        <v>96222954.962300003</v>
      </c>
      <c r="E23" s="98">
        <v>0</v>
      </c>
      <c r="F23" s="99">
        <f t="shared" si="0"/>
        <v>96222954.962300003</v>
      </c>
      <c r="G23" s="98">
        <v>754891993.69000006</v>
      </c>
      <c r="H23" s="98">
        <v>0</v>
      </c>
      <c r="I23" s="98">
        <f>842770221.47-G23-H23</f>
        <v>87878227.780000001</v>
      </c>
      <c r="J23" s="98">
        <f t="shared" si="1"/>
        <v>-746547266.50769997</v>
      </c>
      <c r="K23" s="98">
        <v>3644816453.5999999</v>
      </c>
      <c r="L23" s="98">
        <v>197587431.7333</v>
      </c>
      <c r="M23" s="98">
        <v>103598014.40000001</v>
      </c>
      <c r="N23" s="98">
        <v>0</v>
      </c>
      <c r="O23" s="98">
        <f t="shared" si="3"/>
        <v>103598014.40000001</v>
      </c>
      <c r="P23" s="98">
        <v>4634460583.2684002</v>
      </c>
      <c r="Q23" s="98">
        <v>0</v>
      </c>
      <c r="R23" s="98">
        <f t="shared" si="4"/>
        <v>4634460583.2684002</v>
      </c>
      <c r="S23" s="108">
        <f t="shared" si="5"/>
        <v>8676685437.9640007</v>
      </c>
      <c r="T23" s="109">
        <f t="shared" si="6"/>
        <v>7833915216.4940004</v>
      </c>
      <c r="U23" s="95">
        <v>14</v>
      </c>
      <c r="AH23" s="91">
        <v>0</v>
      </c>
    </row>
    <row r="24" spans="1:34" ht="30" customHeight="1">
      <c r="A24" s="95">
        <v>15</v>
      </c>
      <c r="B24" s="96" t="s">
        <v>103</v>
      </c>
      <c r="C24" s="100">
        <v>11</v>
      </c>
      <c r="D24" s="98">
        <v>90123365.092999995</v>
      </c>
      <c r="E24" s="98">
        <v>0</v>
      </c>
      <c r="F24" s="99">
        <f t="shared" si="0"/>
        <v>90123365.092999995</v>
      </c>
      <c r="G24" s="98">
        <v>411040331.10000002</v>
      </c>
      <c r="H24" s="98">
        <v>638494476.51999998</v>
      </c>
      <c r="I24" s="98">
        <f>1401035038.19-G24-H24</f>
        <v>351500230.56999999</v>
      </c>
      <c r="J24" s="98">
        <f t="shared" si="1"/>
        <v>-1310911673.0969999</v>
      </c>
      <c r="K24" s="98">
        <v>3413770903.9699998</v>
      </c>
      <c r="L24" s="98">
        <v>153028292.87040001</v>
      </c>
      <c r="M24" s="98">
        <v>97030918.219999999</v>
      </c>
      <c r="N24" s="98">
        <v>0</v>
      </c>
      <c r="O24" s="98">
        <f t="shared" si="3"/>
        <v>97030918.219999999</v>
      </c>
      <c r="P24" s="98">
        <v>4231823563.8199</v>
      </c>
      <c r="Q24" s="98">
        <v>0</v>
      </c>
      <c r="R24" s="98">
        <f t="shared" si="4"/>
        <v>4231823563.8199</v>
      </c>
      <c r="S24" s="108">
        <f t="shared" si="5"/>
        <v>7985777043.9733</v>
      </c>
      <c r="T24" s="109">
        <f t="shared" si="6"/>
        <v>6584742005.7833004</v>
      </c>
      <c r="U24" s="95">
        <v>15</v>
      </c>
      <c r="AH24" s="91">
        <v>0</v>
      </c>
    </row>
    <row r="25" spans="1:34" ht="30" customHeight="1">
      <c r="A25" s="95">
        <v>16</v>
      </c>
      <c r="B25" s="96" t="s">
        <v>104</v>
      </c>
      <c r="C25" s="100">
        <v>27</v>
      </c>
      <c r="D25" s="98">
        <v>99480368.621600002</v>
      </c>
      <c r="E25" s="98">
        <v>1431672218.3469</v>
      </c>
      <c r="F25" s="99">
        <f t="shared" si="0"/>
        <v>1531152586.9684999</v>
      </c>
      <c r="G25" s="98">
        <v>550321485.36000001</v>
      </c>
      <c r="H25" s="98">
        <v>0</v>
      </c>
      <c r="I25" s="98">
        <f>2021311705.45-G25-H25</f>
        <v>1470990220.0899999</v>
      </c>
      <c r="J25" s="98">
        <f t="shared" si="1"/>
        <v>-490159118.48150003</v>
      </c>
      <c r="K25" s="98">
        <v>5239200146.6499996</v>
      </c>
      <c r="L25" s="98">
        <v>206526278.93079999</v>
      </c>
      <c r="M25" s="98">
        <v>107105094.25</v>
      </c>
      <c r="N25" s="98">
        <f>M25/2</f>
        <v>53552547.125</v>
      </c>
      <c r="O25" s="98">
        <f t="shared" si="3"/>
        <v>53552547.125</v>
      </c>
      <c r="P25" s="98">
        <v>4836793833.8858004</v>
      </c>
      <c r="Q25" s="98">
        <v>0</v>
      </c>
      <c r="R25" s="98">
        <f t="shared" si="4"/>
        <v>4836793833.8858004</v>
      </c>
      <c r="S25" s="108">
        <f t="shared" si="5"/>
        <v>11920777940.685101</v>
      </c>
      <c r="T25" s="109">
        <f t="shared" si="6"/>
        <v>9845913688.1100998</v>
      </c>
      <c r="U25" s="95">
        <v>16</v>
      </c>
      <c r="AH25" s="91">
        <v>0</v>
      </c>
    </row>
    <row r="26" spans="1:34" ht="30" customHeight="1">
      <c r="A26" s="95">
        <v>17</v>
      </c>
      <c r="B26" s="96" t="s">
        <v>105</v>
      </c>
      <c r="C26" s="100">
        <v>27</v>
      </c>
      <c r="D26" s="98">
        <v>107000364.6749</v>
      </c>
      <c r="E26" s="98">
        <v>0</v>
      </c>
      <c r="F26" s="99">
        <f t="shared" si="0"/>
        <v>107000364.6749</v>
      </c>
      <c r="G26" s="98">
        <v>269485314.50999999</v>
      </c>
      <c r="H26" s="98">
        <v>0</v>
      </c>
      <c r="I26" s="98">
        <f>353004486.95-G26-H26</f>
        <v>83519172.439999998</v>
      </c>
      <c r="J26" s="98">
        <f t="shared" si="1"/>
        <v>-246004122.27509999</v>
      </c>
      <c r="K26" s="98">
        <v>4053052515.7800002</v>
      </c>
      <c r="L26" s="98">
        <v>184360202.1338</v>
      </c>
      <c r="M26" s="98">
        <v>115201464.38</v>
      </c>
      <c r="N26" s="98">
        <v>0</v>
      </c>
      <c r="O26" s="98">
        <f t="shared" si="3"/>
        <v>115201464.38</v>
      </c>
      <c r="P26" s="98">
        <v>5110731207.7853003</v>
      </c>
      <c r="Q26" s="98">
        <v>0</v>
      </c>
      <c r="R26" s="98">
        <f t="shared" si="4"/>
        <v>5110731207.7853003</v>
      </c>
      <c r="S26" s="108">
        <f t="shared" si="5"/>
        <v>9570345754.7539997</v>
      </c>
      <c r="T26" s="109">
        <f t="shared" si="6"/>
        <v>9217341267.8040009</v>
      </c>
      <c r="U26" s="95">
        <v>17</v>
      </c>
      <c r="AH26" s="91">
        <v>0</v>
      </c>
    </row>
    <row r="27" spans="1:34" ht="30" customHeight="1">
      <c r="A27" s="95">
        <v>18</v>
      </c>
      <c r="B27" s="96" t="s">
        <v>106</v>
      </c>
      <c r="C27" s="100">
        <v>23</v>
      </c>
      <c r="D27" s="98">
        <v>125363372.4782</v>
      </c>
      <c r="E27" s="98">
        <v>0</v>
      </c>
      <c r="F27" s="99">
        <f t="shared" si="0"/>
        <v>125363372.4782</v>
      </c>
      <c r="G27" s="98">
        <v>7069876645.0799999</v>
      </c>
      <c r="H27" s="98">
        <v>0</v>
      </c>
      <c r="I27" s="98">
        <f>7518091251.45-G27-H27</f>
        <v>448214606.37</v>
      </c>
      <c r="J27" s="98">
        <f t="shared" si="1"/>
        <v>-7392727878.9717999</v>
      </c>
      <c r="K27" s="98">
        <v>4748622434.5699997</v>
      </c>
      <c r="L27" s="98">
        <v>250516879.03259999</v>
      </c>
      <c r="M27" s="98">
        <v>134971914.65000001</v>
      </c>
      <c r="N27" s="98">
        <v>0</v>
      </c>
      <c r="O27" s="98">
        <f t="shared" si="3"/>
        <v>134971914.65000001</v>
      </c>
      <c r="P27" s="98">
        <v>6087283387.6945</v>
      </c>
      <c r="Q27" s="98">
        <v>0</v>
      </c>
      <c r="R27" s="98">
        <f t="shared" si="4"/>
        <v>6087283387.6945</v>
      </c>
      <c r="S27" s="108">
        <f t="shared" si="5"/>
        <v>11346757988.425301</v>
      </c>
      <c r="T27" s="109">
        <f t="shared" si="6"/>
        <v>3828666736.9752998</v>
      </c>
      <c r="U27" s="95">
        <v>18</v>
      </c>
      <c r="AH27" s="91">
        <v>0</v>
      </c>
    </row>
    <row r="28" spans="1:34" ht="30" customHeight="1">
      <c r="A28" s="95">
        <v>19</v>
      </c>
      <c r="B28" s="96" t="s">
        <v>107</v>
      </c>
      <c r="C28" s="100">
        <v>44</v>
      </c>
      <c r="D28" s="98">
        <v>151766319.07409999</v>
      </c>
      <c r="E28" s="98">
        <v>0</v>
      </c>
      <c r="F28" s="99">
        <f t="shared" si="0"/>
        <v>151766319.07409999</v>
      </c>
      <c r="G28" s="98">
        <v>806545184.37</v>
      </c>
      <c r="H28" s="98">
        <v>292615190</v>
      </c>
      <c r="I28" s="98">
        <f>1582536078.44-G28-H28</f>
        <v>483375704.06999999</v>
      </c>
      <c r="J28" s="98">
        <f t="shared" si="1"/>
        <v>-1430769759.3659</v>
      </c>
      <c r="K28" s="98">
        <v>5748736120.6000004</v>
      </c>
      <c r="L28" s="98">
        <v>323096319.02679998</v>
      </c>
      <c r="M28" s="98">
        <v>163398529.09</v>
      </c>
      <c r="N28" s="98">
        <v>0</v>
      </c>
      <c r="O28" s="98">
        <f t="shared" si="3"/>
        <v>163398529.09</v>
      </c>
      <c r="P28" s="98">
        <v>8079468844.3942003</v>
      </c>
      <c r="Q28" s="98">
        <v>0</v>
      </c>
      <c r="R28" s="98">
        <f t="shared" si="4"/>
        <v>8079468844.3942003</v>
      </c>
      <c r="S28" s="108">
        <f t="shared" si="5"/>
        <v>14466466132.185101</v>
      </c>
      <c r="T28" s="109">
        <f t="shared" si="6"/>
        <v>12883930053.7451</v>
      </c>
      <c r="U28" s="95">
        <v>19</v>
      </c>
      <c r="AH28" s="91">
        <v>0</v>
      </c>
    </row>
    <row r="29" spans="1:34" ht="30" customHeight="1">
      <c r="A29" s="95">
        <v>20</v>
      </c>
      <c r="B29" s="96" t="s">
        <v>108</v>
      </c>
      <c r="C29" s="100">
        <v>34</v>
      </c>
      <c r="D29" s="98">
        <v>117614578.01970001</v>
      </c>
      <c r="E29" s="98">
        <v>0</v>
      </c>
      <c r="F29" s="99">
        <f t="shared" si="0"/>
        <v>117614578.01970001</v>
      </c>
      <c r="G29" s="98">
        <v>751269539.64999998</v>
      </c>
      <c r="H29" s="98">
        <v>850000000</v>
      </c>
      <c r="I29" s="98">
        <f>1649022201.1-G29-H29</f>
        <v>47752661.449999899</v>
      </c>
      <c r="J29" s="98">
        <f t="shared" si="1"/>
        <v>-1531407623.0803001</v>
      </c>
      <c r="K29" s="98">
        <v>4455106884.6999998</v>
      </c>
      <c r="L29" s="98">
        <v>219452124.18239999</v>
      </c>
      <c r="M29" s="98">
        <v>126629209.73</v>
      </c>
      <c r="N29" s="98">
        <v>0</v>
      </c>
      <c r="O29" s="98">
        <f t="shared" si="3"/>
        <v>126629209.73</v>
      </c>
      <c r="P29" s="98">
        <v>5856739533.4989004</v>
      </c>
      <c r="Q29" s="98">
        <v>0</v>
      </c>
      <c r="R29" s="98">
        <f t="shared" si="4"/>
        <v>5856739533.4989004</v>
      </c>
      <c r="S29" s="108">
        <f t="shared" si="5"/>
        <v>10775542330.131001</v>
      </c>
      <c r="T29" s="109">
        <f t="shared" si="6"/>
        <v>9126520129.0310001</v>
      </c>
      <c r="U29" s="95">
        <v>20</v>
      </c>
      <c r="AH29" s="91">
        <v>0</v>
      </c>
    </row>
    <row r="30" spans="1:34" ht="30" customHeight="1">
      <c r="A30" s="95">
        <v>21</v>
      </c>
      <c r="B30" s="96" t="s">
        <v>109</v>
      </c>
      <c r="C30" s="100">
        <v>21</v>
      </c>
      <c r="D30" s="98">
        <v>101031509.30320001</v>
      </c>
      <c r="E30" s="98">
        <v>0</v>
      </c>
      <c r="F30" s="99">
        <f t="shared" si="0"/>
        <v>101031509.30320001</v>
      </c>
      <c r="G30" s="98">
        <v>392354070.20999998</v>
      </c>
      <c r="H30" s="98">
        <v>0</v>
      </c>
      <c r="I30" s="98">
        <f>469189196.97-G30-H30</f>
        <v>76835126.760000005</v>
      </c>
      <c r="J30" s="98">
        <f t="shared" si="1"/>
        <v>-368157687.66680002</v>
      </c>
      <c r="K30" s="98">
        <v>3826959040.71</v>
      </c>
      <c r="L30" s="98">
        <v>168658391.1198</v>
      </c>
      <c r="M30" s="98">
        <v>108775122.92</v>
      </c>
      <c r="N30" s="98">
        <f t="shared" ref="N30:N32" si="8">M30/2</f>
        <v>54387561.460000001</v>
      </c>
      <c r="O30" s="98">
        <f t="shared" si="3"/>
        <v>54387561.460000001</v>
      </c>
      <c r="P30" s="98">
        <v>4541710147.5096998</v>
      </c>
      <c r="Q30" s="98">
        <v>0</v>
      </c>
      <c r="R30" s="98">
        <f t="shared" si="4"/>
        <v>4541710147.5096998</v>
      </c>
      <c r="S30" s="108">
        <f t="shared" si="5"/>
        <v>8747134211.5627003</v>
      </c>
      <c r="T30" s="109">
        <f t="shared" si="6"/>
        <v>8223557453.1327</v>
      </c>
      <c r="U30" s="95">
        <v>21</v>
      </c>
      <c r="AH30" s="91">
        <v>0</v>
      </c>
    </row>
    <row r="31" spans="1:34" ht="30" customHeight="1">
      <c r="A31" s="95">
        <v>22</v>
      </c>
      <c r="B31" s="96" t="s">
        <v>110</v>
      </c>
      <c r="C31" s="100">
        <v>21</v>
      </c>
      <c r="D31" s="98">
        <v>105749489.79449999</v>
      </c>
      <c r="E31" s="98">
        <v>0</v>
      </c>
      <c r="F31" s="99">
        <f t="shared" si="0"/>
        <v>105749489.79449999</v>
      </c>
      <c r="G31" s="98">
        <v>472443329.38</v>
      </c>
      <c r="H31" s="98">
        <v>47000000</v>
      </c>
      <c r="I31" s="98">
        <f>2222632168.27-G31-H31</f>
        <v>1703188838.8900001</v>
      </c>
      <c r="J31" s="98">
        <f t="shared" si="1"/>
        <v>-2116882678.4755001</v>
      </c>
      <c r="K31" s="98">
        <v>4005670793.4000001</v>
      </c>
      <c r="L31" s="98">
        <v>177035853.06369999</v>
      </c>
      <c r="M31" s="98">
        <v>113854715.54000001</v>
      </c>
      <c r="N31" s="98">
        <f t="shared" si="8"/>
        <v>56927357.770000003</v>
      </c>
      <c r="O31" s="98">
        <f t="shared" si="3"/>
        <v>56927357.770000003</v>
      </c>
      <c r="P31" s="98">
        <v>4610479873.4052</v>
      </c>
      <c r="Q31" s="98">
        <v>0</v>
      </c>
      <c r="R31" s="98">
        <f t="shared" si="4"/>
        <v>4610479873.4052</v>
      </c>
      <c r="S31" s="108">
        <f t="shared" si="5"/>
        <v>9012790725.2033997</v>
      </c>
      <c r="T31" s="109">
        <f t="shared" si="6"/>
        <v>6733231199.1633997</v>
      </c>
      <c r="U31" s="95">
        <v>22</v>
      </c>
      <c r="AH31" s="91">
        <v>0</v>
      </c>
    </row>
    <row r="32" spans="1:34" ht="30" customHeight="1">
      <c r="A32" s="95">
        <v>23</v>
      </c>
      <c r="B32" s="96" t="s">
        <v>111</v>
      </c>
      <c r="C32" s="100">
        <v>16</v>
      </c>
      <c r="D32" s="98">
        <v>85170240.009900004</v>
      </c>
      <c r="E32" s="98">
        <v>0</v>
      </c>
      <c r="F32" s="99">
        <f t="shared" si="0"/>
        <v>85170240.009900004</v>
      </c>
      <c r="G32" s="98">
        <v>385101391.76999998</v>
      </c>
      <c r="H32" s="98">
        <v>559212440.21000004</v>
      </c>
      <c r="I32" s="98">
        <f>1199007698.21-G32-H32</f>
        <v>254693866.22999999</v>
      </c>
      <c r="J32" s="98">
        <f t="shared" si="1"/>
        <v>-1113837458.2000999</v>
      </c>
      <c r="K32" s="98">
        <v>3226152140.5599999</v>
      </c>
      <c r="L32" s="98">
        <v>169103045.64700001</v>
      </c>
      <c r="M32" s="98">
        <v>91698158.230000004</v>
      </c>
      <c r="N32" s="98">
        <f t="shared" si="8"/>
        <v>45849079.115000002</v>
      </c>
      <c r="O32" s="98">
        <f t="shared" si="3"/>
        <v>45849079.115000002</v>
      </c>
      <c r="P32" s="98">
        <v>4381477959.1456003</v>
      </c>
      <c r="Q32" s="98">
        <v>0</v>
      </c>
      <c r="R32" s="98">
        <f t="shared" si="4"/>
        <v>4381477959.1456003</v>
      </c>
      <c r="S32" s="108">
        <f t="shared" si="5"/>
        <v>7953601543.5924997</v>
      </c>
      <c r="T32" s="109">
        <f t="shared" si="6"/>
        <v>6708744766.2674999</v>
      </c>
      <c r="U32" s="95">
        <v>23</v>
      </c>
      <c r="AH32" s="91">
        <v>0</v>
      </c>
    </row>
    <row r="33" spans="1:34" ht="30" customHeight="1">
      <c r="A33" s="95">
        <v>24</v>
      </c>
      <c r="B33" s="96" t="s">
        <v>112</v>
      </c>
      <c r="C33" s="100">
        <v>20</v>
      </c>
      <c r="D33" s="98">
        <v>128176501.9798</v>
      </c>
      <c r="E33" s="98">
        <v>0</v>
      </c>
      <c r="F33" s="99">
        <f t="shared" si="0"/>
        <v>128176501.9798</v>
      </c>
      <c r="G33" s="98">
        <v>9669148364.6000004</v>
      </c>
      <c r="H33" s="98">
        <v>0</v>
      </c>
      <c r="I33" s="98">
        <f>9681448662.18-G33-H33</f>
        <v>12300297.579999899</v>
      </c>
      <c r="J33" s="98">
        <f t="shared" si="1"/>
        <v>-9553272160.2001991</v>
      </c>
      <c r="K33" s="98">
        <v>4855180591.1400003</v>
      </c>
      <c r="L33" s="98">
        <v>708241562.28709996</v>
      </c>
      <c r="M33" s="98">
        <v>138000657.96000001</v>
      </c>
      <c r="N33" s="98">
        <v>0</v>
      </c>
      <c r="O33" s="98">
        <f t="shared" si="3"/>
        <v>138000657.96000001</v>
      </c>
      <c r="P33" s="98">
        <v>32724782790.7752</v>
      </c>
      <c r="Q33" s="98">
        <v>7667853446.5</v>
      </c>
      <c r="R33" s="98">
        <f t="shared" si="4"/>
        <v>25056929344.2752</v>
      </c>
      <c r="S33" s="108">
        <f t="shared" si="5"/>
        <v>38554382104.142097</v>
      </c>
      <c r="T33" s="109">
        <f t="shared" si="6"/>
        <v>21205079995.462101</v>
      </c>
      <c r="U33" s="95">
        <v>24</v>
      </c>
      <c r="AH33" s="91">
        <v>0</v>
      </c>
    </row>
    <row r="34" spans="1:34" ht="30" customHeight="1">
      <c r="A34" s="95">
        <v>25</v>
      </c>
      <c r="B34" s="96" t="s">
        <v>113</v>
      </c>
      <c r="C34" s="100">
        <v>13</v>
      </c>
      <c r="D34" s="98">
        <v>88236551.6558</v>
      </c>
      <c r="E34" s="98">
        <v>0</v>
      </c>
      <c r="F34" s="99">
        <f t="shared" si="0"/>
        <v>88236551.6558</v>
      </c>
      <c r="G34" s="98">
        <v>380561864.68000001</v>
      </c>
      <c r="H34" s="98">
        <v>0</v>
      </c>
      <c r="I34" s="98">
        <f>389029374.92-G34-H34</f>
        <v>8467510.2400000095</v>
      </c>
      <c r="J34" s="98">
        <f t="shared" si="1"/>
        <v>-300792823.26419997</v>
      </c>
      <c r="K34" s="98">
        <v>3342300549.8299999</v>
      </c>
      <c r="L34" s="98">
        <v>154669747.18560001</v>
      </c>
      <c r="M34" s="98">
        <v>94999488.969999999</v>
      </c>
      <c r="N34" s="98">
        <v>0</v>
      </c>
      <c r="O34" s="98">
        <f t="shared" si="3"/>
        <v>94999488.969999999</v>
      </c>
      <c r="P34" s="98">
        <v>4035336600.7185001</v>
      </c>
      <c r="Q34" s="98">
        <v>0</v>
      </c>
      <c r="R34" s="98">
        <f t="shared" si="4"/>
        <v>4035336600.7185001</v>
      </c>
      <c r="S34" s="108">
        <f t="shared" si="5"/>
        <v>7715542938.3599005</v>
      </c>
      <c r="T34" s="109">
        <f t="shared" si="6"/>
        <v>7326513563.4399004</v>
      </c>
      <c r="U34" s="95">
        <v>25</v>
      </c>
      <c r="AH34" s="91">
        <v>0</v>
      </c>
    </row>
    <row r="35" spans="1:34" ht="30" customHeight="1">
      <c r="A35" s="95">
        <v>26</v>
      </c>
      <c r="B35" s="96" t="s">
        <v>114</v>
      </c>
      <c r="C35" s="100">
        <v>25</v>
      </c>
      <c r="D35" s="98">
        <v>113335921.9619</v>
      </c>
      <c r="E35" s="98">
        <v>0</v>
      </c>
      <c r="F35" s="99">
        <f t="shared" si="0"/>
        <v>113335921.9619</v>
      </c>
      <c r="G35" s="98">
        <v>603169661.37</v>
      </c>
      <c r="H35" s="98">
        <v>514281002.97000003</v>
      </c>
      <c r="I35" s="98">
        <f>1662340945.74-G35-H35</f>
        <v>544890281.39999998</v>
      </c>
      <c r="J35" s="98">
        <f t="shared" si="1"/>
        <v>-1549005023.7781</v>
      </c>
      <c r="K35" s="98">
        <v>4293036243.6199999</v>
      </c>
      <c r="L35" s="98">
        <v>193099529.6627</v>
      </c>
      <c r="M35" s="98">
        <v>122022613.81</v>
      </c>
      <c r="N35" s="98">
        <f t="shared" ref="N35:N41" si="9">M35/2</f>
        <v>61011306.905000001</v>
      </c>
      <c r="O35" s="98">
        <f t="shared" si="3"/>
        <v>61011306.905000001</v>
      </c>
      <c r="P35" s="98">
        <v>5055988593.2498999</v>
      </c>
      <c r="Q35" s="98">
        <v>0</v>
      </c>
      <c r="R35" s="98">
        <f t="shared" si="4"/>
        <v>5055988593.2498999</v>
      </c>
      <c r="S35" s="108">
        <f t="shared" si="5"/>
        <v>9777482902.3045006</v>
      </c>
      <c r="T35" s="109">
        <f t="shared" si="6"/>
        <v>8054130649.6595001</v>
      </c>
      <c r="U35" s="95">
        <v>26</v>
      </c>
      <c r="AH35" s="91">
        <v>0</v>
      </c>
    </row>
    <row r="36" spans="1:34" ht="30" customHeight="1">
      <c r="A36" s="95">
        <v>27</v>
      </c>
      <c r="B36" s="96" t="s">
        <v>115</v>
      </c>
      <c r="C36" s="100">
        <v>20</v>
      </c>
      <c r="D36" s="98">
        <v>88891884.684400007</v>
      </c>
      <c r="E36" s="98">
        <v>0</v>
      </c>
      <c r="F36" s="99">
        <f t="shared" si="0"/>
        <v>88891884.684400007</v>
      </c>
      <c r="G36" s="98">
        <v>1326086570.76</v>
      </c>
      <c r="H36" s="98">
        <v>500000000</v>
      </c>
      <c r="I36" s="98">
        <f>3446518865.33-G36-H36</f>
        <v>1620432294.5699999</v>
      </c>
      <c r="J36" s="98">
        <f t="shared" si="1"/>
        <v>-3357626980.6455998</v>
      </c>
      <c r="K36" s="98">
        <v>3367123821.9200001</v>
      </c>
      <c r="L36" s="98">
        <v>228602814.4849</v>
      </c>
      <c r="M36" s="98">
        <v>95705050.329999998</v>
      </c>
      <c r="N36" s="98">
        <v>0</v>
      </c>
      <c r="O36" s="98">
        <f t="shared" si="3"/>
        <v>95705050.329999998</v>
      </c>
      <c r="P36" s="98">
        <v>4952681856.7334995</v>
      </c>
      <c r="Q36" s="98">
        <v>0</v>
      </c>
      <c r="R36" s="98">
        <f t="shared" si="4"/>
        <v>4952681856.7334995</v>
      </c>
      <c r="S36" s="108">
        <f t="shared" si="5"/>
        <v>8733005428.1527996</v>
      </c>
      <c r="T36" s="109">
        <f t="shared" si="6"/>
        <v>5286486562.8227997</v>
      </c>
      <c r="U36" s="95">
        <v>27</v>
      </c>
      <c r="AH36" s="91">
        <v>0</v>
      </c>
    </row>
    <row r="37" spans="1:34" ht="30" customHeight="1">
      <c r="A37" s="95">
        <v>28</v>
      </c>
      <c r="B37" s="96" t="s">
        <v>116</v>
      </c>
      <c r="C37" s="100">
        <v>18</v>
      </c>
      <c r="D37" s="98">
        <v>89067989.460999995</v>
      </c>
      <c r="E37" s="98">
        <v>2588167138.4875002</v>
      </c>
      <c r="F37" s="99">
        <f t="shared" si="0"/>
        <v>2677235127.9485002</v>
      </c>
      <c r="G37" s="98">
        <v>596247631.44000006</v>
      </c>
      <c r="H37" s="98">
        <v>644248762.91999996</v>
      </c>
      <c r="I37" s="98">
        <f>1370140342.11-G37-H37</f>
        <v>129643947.75</v>
      </c>
      <c r="J37" s="98">
        <f t="shared" si="1"/>
        <v>1307094785.8385</v>
      </c>
      <c r="K37" s="98">
        <v>5855476685.9799995</v>
      </c>
      <c r="L37" s="98">
        <v>190779097.20820001</v>
      </c>
      <c r="M37" s="98">
        <v>95894652.760000005</v>
      </c>
      <c r="N37" s="98">
        <f t="shared" si="9"/>
        <v>47947326.380000003</v>
      </c>
      <c r="O37" s="98">
        <f t="shared" si="3"/>
        <v>47947326.380000003</v>
      </c>
      <c r="P37" s="98">
        <v>4716919056.0714998</v>
      </c>
      <c r="Q37" s="98">
        <v>0</v>
      </c>
      <c r="R37" s="98">
        <f t="shared" si="4"/>
        <v>4716919056.0714998</v>
      </c>
      <c r="S37" s="108">
        <f t="shared" si="5"/>
        <v>13536304619.968201</v>
      </c>
      <c r="T37" s="109">
        <f t="shared" si="6"/>
        <v>12118216951.478201</v>
      </c>
      <c r="U37" s="95">
        <v>28</v>
      </c>
      <c r="AH37" s="91">
        <v>0</v>
      </c>
    </row>
    <row r="38" spans="1:34" ht="30" customHeight="1">
      <c r="A38" s="95">
        <v>29</v>
      </c>
      <c r="B38" s="96" t="s">
        <v>117</v>
      </c>
      <c r="C38" s="100">
        <v>30</v>
      </c>
      <c r="D38" s="98">
        <v>87262319.745800003</v>
      </c>
      <c r="E38" s="98">
        <v>0</v>
      </c>
      <c r="F38" s="99">
        <f t="shared" si="0"/>
        <v>87262319.745800003</v>
      </c>
      <c r="G38" s="98">
        <v>1032967681.28</v>
      </c>
      <c r="H38" s="98">
        <v>0</v>
      </c>
      <c r="I38" s="98">
        <f>2283612644.58-G38-H38</f>
        <v>1250644963.3</v>
      </c>
      <c r="J38" s="98">
        <f t="shared" si="1"/>
        <v>-2196350324.8341999</v>
      </c>
      <c r="K38" s="98">
        <v>3305397749.4899998</v>
      </c>
      <c r="L38" s="98">
        <v>191372954.90200001</v>
      </c>
      <c r="M38" s="98">
        <v>93950586.530000001</v>
      </c>
      <c r="N38" s="98">
        <v>0</v>
      </c>
      <c r="O38" s="98">
        <f t="shared" si="3"/>
        <v>93950586.530000001</v>
      </c>
      <c r="P38" s="98">
        <v>4646843698.3254995</v>
      </c>
      <c r="Q38" s="98">
        <v>0</v>
      </c>
      <c r="R38" s="98">
        <f t="shared" si="4"/>
        <v>4646843698.3254995</v>
      </c>
      <c r="S38" s="108">
        <f t="shared" si="5"/>
        <v>8324827308.9933004</v>
      </c>
      <c r="T38" s="109">
        <f t="shared" si="6"/>
        <v>6041214664.4132996</v>
      </c>
      <c r="U38" s="95">
        <v>29</v>
      </c>
      <c r="AH38" s="91">
        <v>0</v>
      </c>
    </row>
    <row r="39" spans="1:34" ht="30" customHeight="1">
      <c r="A39" s="95">
        <v>30</v>
      </c>
      <c r="B39" s="96" t="s">
        <v>118</v>
      </c>
      <c r="C39" s="100">
        <v>33</v>
      </c>
      <c r="D39" s="98">
        <v>107315507.97840001</v>
      </c>
      <c r="E39" s="98">
        <v>0</v>
      </c>
      <c r="F39" s="99">
        <f t="shared" si="0"/>
        <v>107315507.97840001</v>
      </c>
      <c r="G39" s="98">
        <v>1944255706.8199999</v>
      </c>
      <c r="H39" s="98">
        <v>0</v>
      </c>
      <c r="I39" s="98">
        <f>3319996843.03-G39-H39</f>
        <v>1375741136.21</v>
      </c>
      <c r="J39" s="98">
        <f t="shared" si="1"/>
        <v>-3212681335.0516</v>
      </c>
      <c r="K39" s="98">
        <v>4064989787.0300002</v>
      </c>
      <c r="L39" s="98">
        <v>288570133.84189999</v>
      </c>
      <c r="M39" s="98">
        <v>115540762.02</v>
      </c>
      <c r="N39" s="98">
        <v>0</v>
      </c>
      <c r="O39" s="98">
        <f t="shared" si="3"/>
        <v>115540762.02</v>
      </c>
      <c r="P39" s="98">
        <v>8198449284.9273996</v>
      </c>
      <c r="Q39" s="98">
        <v>0</v>
      </c>
      <c r="R39" s="98">
        <f t="shared" si="4"/>
        <v>8198449284.9273996</v>
      </c>
      <c r="S39" s="108">
        <f t="shared" si="5"/>
        <v>12774865475.797701</v>
      </c>
      <c r="T39" s="109">
        <f t="shared" si="6"/>
        <v>9454868632.7677002</v>
      </c>
      <c r="U39" s="95">
        <v>30</v>
      </c>
      <c r="AH39" s="91">
        <v>0</v>
      </c>
    </row>
    <row r="40" spans="1:34" ht="30" customHeight="1">
      <c r="A40" s="95">
        <v>31</v>
      </c>
      <c r="B40" s="96" t="s">
        <v>119</v>
      </c>
      <c r="C40" s="100">
        <v>17</v>
      </c>
      <c r="D40" s="98">
        <v>99914274.393099993</v>
      </c>
      <c r="E40" s="98">
        <v>0</v>
      </c>
      <c r="F40" s="99">
        <f t="shared" si="0"/>
        <v>99914274.393099993</v>
      </c>
      <c r="G40" s="98">
        <v>237695381.59</v>
      </c>
      <c r="H40" s="98">
        <v>1031399422.965</v>
      </c>
      <c r="I40" s="98">
        <f>1918189710.51-G40-H40</f>
        <v>649094905.95500004</v>
      </c>
      <c r="J40" s="98">
        <f t="shared" si="1"/>
        <v>-1818275436.1169</v>
      </c>
      <c r="K40" s="98">
        <v>3784639448.9499998</v>
      </c>
      <c r="L40" s="98">
        <v>181955623.15830001</v>
      </c>
      <c r="M40" s="98">
        <v>107572256.95</v>
      </c>
      <c r="N40" s="98">
        <f t="shared" si="9"/>
        <v>53786128.475000001</v>
      </c>
      <c r="O40" s="98">
        <f t="shared" si="3"/>
        <v>53786128.475000001</v>
      </c>
      <c r="P40" s="98">
        <v>4607979870.8699999</v>
      </c>
      <c r="Q40" s="98">
        <v>0</v>
      </c>
      <c r="R40" s="98">
        <f t="shared" si="4"/>
        <v>4607979870.8699999</v>
      </c>
      <c r="S40" s="108">
        <f t="shared" si="5"/>
        <v>8782061474.3213997</v>
      </c>
      <c r="T40" s="109">
        <f t="shared" si="6"/>
        <v>6810085635.3364</v>
      </c>
      <c r="U40" s="95">
        <v>31</v>
      </c>
      <c r="AH40" s="91">
        <v>0</v>
      </c>
    </row>
    <row r="41" spans="1:34" ht="30" customHeight="1">
      <c r="A41" s="95">
        <v>32</v>
      </c>
      <c r="B41" s="96" t="s">
        <v>120</v>
      </c>
      <c r="C41" s="100">
        <v>23</v>
      </c>
      <c r="D41" s="98">
        <v>103187803.3978</v>
      </c>
      <c r="E41" s="98">
        <v>15253159226.7819</v>
      </c>
      <c r="F41" s="99">
        <f t="shared" si="0"/>
        <v>15356347030.179701</v>
      </c>
      <c r="G41" s="98">
        <v>1423849691.5799999</v>
      </c>
      <c r="H41" s="98">
        <v>0</v>
      </c>
      <c r="I41" s="98">
        <f>2744984435.12-G41-H41</f>
        <v>1321134743.54</v>
      </c>
      <c r="J41" s="98">
        <f t="shared" si="1"/>
        <v>12611362595.0597</v>
      </c>
      <c r="K41" s="98">
        <v>16816703396.280001</v>
      </c>
      <c r="L41" s="98">
        <v>262467070.9463</v>
      </c>
      <c r="M41" s="98">
        <v>111096687.31999999</v>
      </c>
      <c r="N41" s="98">
        <f t="shared" si="9"/>
        <v>55548343.659999996</v>
      </c>
      <c r="O41" s="98">
        <f t="shared" si="3"/>
        <v>55548343.659999996</v>
      </c>
      <c r="P41" s="98">
        <v>11964856485.242399</v>
      </c>
      <c r="Q41" s="98">
        <v>0</v>
      </c>
      <c r="R41" s="98">
        <f t="shared" si="4"/>
        <v>11964856485.242399</v>
      </c>
      <c r="S41" s="108">
        <f t="shared" si="5"/>
        <v>44511470669.968399</v>
      </c>
      <c r="T41" s="109">
        <f t="shared" si="6"/>
        <v>41710937891.1884</v>
      </c>
      <c r="U41" s="95">
        <v>32</v>
      </c>
      <c r="AH41" s="91">
        <v>0</v>
      </c>
    </row>
    <row r="42" spans="1:34" ht="30" customHeight="1">
      <c r="A42" s="95">
        <v>33</v>
      </c>
      <c r="B42" s="96" t="s">
        <v>121</v>
      </c>
      <c r="C42" s="100">
        <v>23</v>
      </c>
      <c r="D42" s="98">
        <v>105448567.4057</v>
      </c>
      <c r="E42" s="98">
        <v>0</v>
      </c>
      <c r="F42" s="99">
        <f t="shared" si="0"/>
        <v>105448567.4057</v>
      </c>
      <c r="G42" s="98">
        <v>292116230.50999999</v>
      </c>
      <c r="H42" s="98">
        <v>206017834</v>
      </c>
      <c r="I42" s="98">
        <f>1240747616.55-G42-H42</f>
        <v>742613552.03999996</v>
      </c>
      <c r="J42" s="98">
        <f t="shared" si="1"/>
        <v>-1135299049.1443</v>
      </c>
      <c r="K42" s="98">
        <v>3994272194.2800002</v>
      </c>
      <c r="L42" s="98">
        <v>181452312.95030001</v>
      </c>
      <c r="M42" s="98">
        <v>113530728.78</v>
      </c>
      <c r="N42" s="98">
        <v>0</v>
      </c>
      <c r="O42" s="98">
        <f t="shared" si="3"/>
        <v>113530728.78</v>
      </c>
      <c r="P42" s="98">
        <v>4919568182.8898001</v>
      </c>
      <c r="Q42" s="98">
        <v>0</v>
      </c>
      <c r="R42" s="98">
        <f t="shared" si="4"/>
        <v>4919568182.8898001</v>
      </c>
      <c r="S42" s="108">
        <f t="shared" si="5"/>
        <v>9314271986.3057995</v>
      </c>
      <c r="T42" s="109">
        <f t="shared" si="6"/>
        <v>8073524369.7558002</v>
      </c>
      <c r="U42" s="95">
        <v>33</v>
      </c>
      <c r="AH42" s="91">
        <v>0</v>
      </c>
    </row>
    <row r="43" spans="1:34" ht="30" customHeight="1">
      <c r="A43" s="95">
        <v>34</v>
      </c>
      <c r="B43" s="96" t="s">
        <v>122</v>
      </c>
      <c r="C43" s="100">
        <v>16</v>
      </c>
      <c r="D43" s="98">
        <v>92166453.649800003</v>
      </c>
      <c r="E43" s="98">
        <v>0</v>
      </c>
      <c r="F43" s="99">
        <f t="shared" si="0"/>
        <v>92166453.649800003</v>
      </c>
      <c r="G43" s="98">
        <v>411610971.66000003</v>
      </c>
      <c r="H43" s="98">
        <v>0</v>
      </c>
      <c r="I43" s="98">
        <f>646355494.27-G43-H43</f>
        <v>234744522.61000001</v>
      </c>
      <c r="J43" s="98">
        <f t="shared" si="1"/>
        <v>-554189040.62020004</v>
      </c>
      <c r="K43" s="98">
        <v>3491160782.1500001</v>
      </c>
      <c r="L43" s="98">
        <v>153440088.56999999</v>
      </c>
      <c r="M43" s="98">
        <v>99230600.370000005</v>
      </c>
      <c r="N43" s="98">
        <v>0</v>
      </c>
      <c r="O43" s="98">
        <f t="shared" si="3"/>
        <v>99230600.370000005</v>
      </c>
      <c r="P43" s="98">
        <v>4753459846.2683001</v>
      </c>
      <c r="Q43" s="98">
        <v>0</v>
      </c>
      <c r="R43" s="98">
        <f t="shared" si="4"/>
        <v>4753459846.2683001</v>
      </c>
      <c r="S43" s="108">
        <f t="shared" si="5"/>
        <v>8589457771.0080996</v>
      </c>
      <c r="T43" s="109">
        <f t="shared" si="6"/>
        <v>7943102276.7381001</v>
      </c>
      <c r="U43" s="95">
        <v>34</v>
      </c>
      <c r="AH43" s="91">
        <v>0</v>
      </c>
    </row>
    <row r="44" spans="1:34" ht="30" customHeight="1">
      <c r="A44" s="95">
        <v>35</v>
      </c>
      <c r="B44" s="96" t="s">
        <v>123</v>
      </c>
      <c r="C44" s="100">
        <v>17</v>
      </c>
      <c r="D44" s="98">
        <v>95011782.350199997</v>
      </c>
      <c r="E44" s="98">
        <v>0</v>
      </c>
      <c r="F44" s="99">
        <f t="shared" si="0"/>
        <v>95011782.350199997</v>
      </c>
      <c r="G44" s="98">
        <v>249784010.27000001</v>
      </c>
      <c r="H44" s="98">
        <v>0</v>
      </c>
      <c r="I44" s="98">
        <f>700766571.45-G44-H44</f>
        <v>450982561.18000001</v>
      </c>
      <c r="J44" s="98">
        <f t="shared" si="1"/>
        <v>-605754789.09979999</v>
      </c>
      <c r="K44" s="98">
        <v>3598938607.8699999</v>
      </c>
      <c r="L44" s="98">
        <v>152942465.85049999</v>
      </c>
      <c r="M44" s="98">
        <v>102294010.8</v>
      </c>
      <c r="N44" s="98">
        <v>0</v>
      </c>
      <c r="O44" s="98">
        <f t="shared" si="3"/>
        <v>102294010.8</v>
      </c>
      <c r="P44" s="98">
        <v>4264744475.8042002</v>
      </c>
      <c r="Q44" s="98">
        <v>0</v>
      </c>
      <c r="R44" s="98">
        <f t="shared" si="4"/>
        <v>4264744475.8042002</v>
      </c>
      <c r="S44" s="108">
        <f t="shared" si="5"/>
        <v>8213931342.6749001</v>
      </c>
      <c r="T44" s="109">
        <f t="shared" si="6"/>
        <v>7513164771.2249002</v>
      </c>
      <c r="U44" s="95">
        <v>35</v>
      </c>
      <c r="AH44" s="91">
        <v>0</v>
      </c>
    </row>
    <row r="45" spans="1:34" ht="30" customHeight="1">
      <c r="A45" s="95">
        <v>36</v>
      </c>
      <c r="B45" s="96" t="s">
        <v>124</v>
      </c>
      <c r="C45" s="100">
        <v>14</v>
      </c>
      <c r="D45" s="98">
        <v>95214129.698899999</v>
      </c>
      <c r="E45" s="98">
        <v>0</v>
      </c>
      <c r="F45" s="99">
        <f t="shared" si="0"/>
        <v>95214129.698899999</v>
      </c>
      <c r="G45" s="98">
        <v>270134672.14999998</v>
      </c>
      <c r="H45" s="98">
        <v>422213140</v>
      </c>
      <c r="I45" s="98">
        <f>1218596078.68-G45-H45</f>
        <v>526248266.52999997</v>
      </c>
      <c r="J45" s="98">
        <f t="shared" si="1"/>
        <v>-1123381948.9811001</v>
      </c>
      <c r="K45" s="98">
        <v>3606603296.2399998</v>
      </c>
      <c r="L45" s="98">
        <v>167508725.6735</v>
      </c>
      <c r="M45" s="98">
        <v>102511867.18000001</v>
      </c>
      <c r="N45" s="98">
        <v>0</v>
      </c>
      <c r="O45" s="98">
        <f t="shared" si="3"/>
        <v>102511867.18000001</v>
      </c>
      <c r="P45" s="98">
        <v>4567830939.1153002</v>
      </c>
      <c r="Q45" s="98">
        <v>0</v>
      </c>
      <c r="R45" s="98">
        <f t="shared" si="4"/>
        <v>4567830939.1153002</v>
      </c>
      <c r="S45" s="108">
        <f t="shared" si="5"/>
        <v>8539668957.9076996</v>
      </c>
      <c r="T45" s="109">
        <f t="shared" si="6"/>
        <v>7321072879.2277002</v>
      </c>
      <c r="U45" s="95">
        <v>36</v>
      </c>
      <c r="AH45" s="91">
        <v>0</v>
      </c>
    </row>
    <row r="46" spans="1:34" ht="30" customHeight="1">
      <c r="A46" s="95">
        <v>37</v>
      </c>
      <c r="B46" s="96" t="s">
        <v>125</v>
      </c>
      <c r="C46" s="100"/>
      <c r="D46" s="98">
        <v>0</v>
      </c>
      <c r="E46" s="98">
        <v>50881961.658799998</v>
      </c>
      <c r="F46" s="99">
        <f t="shared" si="0"/>
        <v>50881961.658799998</v>
      </c>
      <c r="G46" s="98">
        <v>0</v>
      </c>
      <c r="H46" s="98">
        <v>0</v>
      </c>
      <c r="I46" s="98">
        <v>0</v>
      </c>
      <c r="J46" s="98">
        <f t="shared" si="1"/>
        <v>50881961.658799998</v>
      </c>
      <c r="K46" s="98">
        <v>8882597.6600000001</v>
      </c>
      <c r="L46" s="98">
        <v>0</v>
      </c>
      <c r="M46" s="98">
        <v>0</v>
      </c>
      <c r="N46" s="98">
        <v>0</v>
      </c>
      <c r="O46" s="98">
        <v>0</v>
      </c>
      <c r="P46" s="98">
        <v>0</v>
      </c>
      <c r="Q46" s="98">
        <v>0</v>
      </c>
      <c r="R46" s="98">
        <f t="shared" si="4"/>
        <v>0</v>
      </c>
      <c r="S46" s="108">
        <f t="shared" si="5"/>
        <v>59764559.318800002</v>
      </c>
      <c r="T46" s="109">
        <f t="shared" si="6"/>
        <v>59764559.318800002</v>
      </c>
      <c r="U46" s="95">
        <v>37</v>
      </c>
      <c r="AH46" s="91"/>
    </row>
    <row r="47" spans="1:34" ht="30" customHeight="1">
      <c r="A47" s="95"/>
      <c r="B47" s="164" t="s">
        <v>27</v>
      </c>
      <c r="C47" s="164"/>
      <c r="D47" s="101">
        <f>SUM(D10:D46)</f>
        <v>3628262827.1918001</v>
      </c>
      <c r="E47" s="101">
        <f>SUM(E10:E46)</f>
        <v>87393845217.630905</v>
      </c>
      <c r="F47" s="101">
        <f t="shared" ref="F47:T47" si="10">SUM(F10:F46)</f>
        <v>91022108044.822693</v>
      </c>
      <c r="G47" s="101">
        <f t="shared" si="10"/>
        <v>40410035443.699997</v>
      </c>
      <c r="H47" s="101">
        <f t="shared" si="10"/>
        <v>7303965368.3950005</v>
      </c>
      <c r="I47" s="101">
        <f t="shared" si="10"/>
        <v>22329208219.654999</v>
      </c>
      <c r="J47" s="101">
        <f t="shared" si="10"/>
        <v>20978899013.072701</v>
      </c>
      <c r="K47" s="101">
        <f t="shared" si="10"/>
        <v>216284721445.63</v>
      </c>
      <c r="L47" s="101">
        <f t="shared" si="10"/>
        <v>7578389786.2102003</v>
      </c>
      <c r="M47" s="101">
        <f t="shared" si="10"/>
        <v>3906352956.1199999</v>
      </c>
      <c r="N47" s="101">
        <f t="shared" si="10"/>
        <v>784618172.02999997</v>
      </c>
      <c r="O47" s="101">
        <f t="shared" si="10"/>
        <v>3121734784.0900002</v>
      </c>
      <c r="P47" s="101">
        <f t="shared" si="10"/>
        <v>214403060386.94</v>
      </c>
      <c r="Q47" s="101">
        <f t="shared" si="10"/>
        <v>7667853446.5</v>
      </c>
      <c r="R47" s="101">
        <f t="shared" si="10"/>
        <v>206735206940.44</v>
      </c>
      <c r="S47" s="101">
        <f t="shared" si="10"/>
        <v>533194632619.72302</v>
      </c>
      <c r="T47" s="101">
        <f t="shared" si="10"/>
        <v>454698951969.44299</v>
      </c>
      <c r="U47" s="101"/>
    </row>
    <row r="48" spans="1:34">
      <c r="B48" s="102"/>
      <c r="C48" s="84"/>
      <c r="D48" s="85"/>
      <c r="E48" s="103"/>
      <c r="F48" s="84"/>
      <c r="G48" s="85"/>
      <c r="H48" s="85"/>
      <c r="I48" s="85"/>
      <c r="J48" s="106"/>
      <c r="K48" s="107"/>
      <c r="L48" s="107"/>
      <c r="M48" s="103"/>
      <c r="N48" s="103"/>
      <c r="O48" s="103"/>
      <c r="P48" s="103"/>
      <c r="Q48" s="103"/>
      <c r="R48" s="103"/>
      <c r="S48" s="91"/>
    </row>
    <row r="49" spans="1:20">
      <c r="B49" s="84"/>
      <c r="C49" s="84"/>
      <c r="D49" s="84"/>
      <c r="E49" s="84"/>
      <c r="F49" s="84"/>
      <c r="G49" s="84"/>
      <c r="H49" s="84"/>
      <c r="I49" s="85"/>
      <c r="J49" s="85"/>
      <c r="K49" s="85"/>
      <c r="L49" s="85"/>
      <c r="M49" s="102"/>
      <c r="N49" s="102"/>
      <c r="O49" s="102"/>
      <c r="P49" s="102"/>
      <c r="Q49" s="102"/>
      <c r="R49" s="102"/>
    </row>
    <row r="50" spans="1:20">
      <c r="I50" s="91"/>
      <c r="J50" s="87"/>
      <c r="K50" s="87"/>
      <c r="L50" s="87"/>
      <c r="T50" s="91"/>
    </row>
    <row r="51" spans="1:20">
      <c r="C51" s="104"/>
      <c r="E51" s="91"/>
      <c r="G51" s="91">
        <f>G47+I47</f>
        <v>62739243663.355003</v>
      </c>
      <c r="I51" s="91"/>
      <c r="J51" s="16"/>
      <c r="K51" s="16"/>
      <c r="L51" s="16"/>
      <c r="T51" s="87"/>
    </row>
    <row r="52" spans="1:20">
      <c r="C52" s="104"/>
      <c r="G52" s="91">
        <f>G51+H47</f>
        <v>70043209031.75</v>
      </c>
      <c r="J52" s="91"/>
      <c r="K52" s="91"/>
      <c r="L52" s="91"/>
      <c r="T52" s="87"/>
    </row>
    <row r="53" spans="1:20">
      <c r="G53" s="16">
        <v>69642734061.130005</v>
      </c>
      <c r="T53" s="87"/>
    </row>
    <row r="54" spans="1:20">
      <c r="G54" s="91">
        <f>G52-G53</f>
        <v>400474970.62001002</v>
      </c>
    </row>
    <row r="55" spans="1:20" ht="21">
      <c r="A55" s="105" t="s">
        <v>59</v>
      </c>
    </row>
  </sheetData>
  <mergeCells count="25">
    <mergeCell ref="T7:T8"/>
    <mergeCell ref="U7:U8"/>
    <mergeCell ref="O7:O8"/>
    <mergeCell ref="P7:P8"/>
    <mergeCell ref="Q7:Q8"/>
    <mergeCell ref="R7:R8"/>
    <mergeCell ref="S7:S8"/>
    <mergeCell ref="J7:J8"/>
    <mergeCell ref="K7:K8"/>
    <mergeCell ref="L7:L8"/>
    <mergeCell ref="M7:M8"/>
    <mergeCell ref="N7:N8"/>
    <mergeCell ref="G7:I7"/>
    <mergeCell ref="B47:C47"/>
    <mergeCell ref="A7:A8"/>
    <mergeCell ref="B7:B8"/>
    <mergeCell ref="C7:C8"/>
    <mergeCell ref="D7:D8"/>
    <mergeCell ref="E7:E8"/>
    <mergeCell ref="F7:F8"/>
    <mergeCell ref="A1:U1"/>
    <mergeCell ref="A2:U2"/>
    <mergeCell ref="A3:U3"/>
    <mergeCell ref="A4:T4"/>
    <mergeCell ref="D5:T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19"/>
  <sheetViews>
    <sheetView topLeftCell="A403" zoomScale="98" zoomScaleNormal="98" workbookViewId="0">
      <selection activeCell="A414" sqref="A414"/>
    </sheetView>
  </sheetViews>
  <sheetFormatPr defaultColWidth="9.109375" defaultRowHeight="13.2"/>
  <cols>
    <col min="1" max="1" width="9.33203125" style="1" customWidth="1"/>
    <col min="2" max="2" width="13.88671875" style="57" customWidth="1"/>
    <col min="3" max="3" width="6.109375" style="1" customWidth="1"/>
    <col min="4" max="4" width="20.6640625" style="1" customWidth="1"/>
    <col min="5" max="11" width="19.88671875" style="1" customWidth="1"/>
    <col min="12" max="12" width="18.44140625" style="1" customWidth="1"/>
    <col min="13" max="13" width="19.6640625" style="1" customWidth="1"/>
    <col min="14" max="14" width="0.6640625" style="1" customWidth="1"/>
    <col min="15" max="15" width="4.6640625" style="1" customWidth="1"/>
    <col min="16" max="16" width="9.44140625" style="1" customWidth="1"/>
    <col min="17" max="17" width="17.88671875" style="57" customWidth="1"/>
    <col min="18" max="18" width="18.6640625" style="1" customWidth="1"/>
    <col min="19" max="22" width="21.88671875" style="1" customWidth="1"/>
    <col min="23" max="25" width="18.5546875" style="1" customWidth="1"/>
    <col min="26" max="26" width="22.109375" style="1" customWidth="1"/>
    <col min="27" max="27" width="20.6640625" style="1" customWidth="1"/>
    <col min="28" max="16384" width="9.109375" style="1"/>
  </cols>
  <sheetData>
    <row r="1" spans="1:27" ht="24.6">
      <c r="A1" s="158" t="s">
        <v>126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</row>
    <row r="2" spans="1:27" ht="24.6">
      <c r="A2" s="158" t="s">
        <v>65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</row>
    <row r="3" spans="1:27" ht="45" customHeight="1">
      <c r="B3" s="171" t="s">
        <v>127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</row>
    <row r="4" spans="1:27">
      <c r="N4" s="1">
        <v>0</v>
      </c>
    </row>
    <row r="5" spans="1:27" ht="61.5" customHeight="1">
      <c r="A5" s="58" t="s">
        <v>21</v>
      </c>
      <c r="B5" s="59" t="s">
        <v>128</v>
      </c>
      <c r="C5" s="60" t="s">
        <v>21</v>
      </c>
      <c r="D5" s="60" t="s">
        <v>129</v>
      </c>
      <c r="E5" s="60" t="s">
        <v>53</v>
      </c>
      <c r="F5" s="60" t="s">
        <v>130</v>
      </c>
      <c r="G5" s="60" t="s">
        <v>24</v>
      </c>
      <c r="H5" s="60" t="s">
        <v>25</v>
      </c>
      <c r="I5" s="60" t="s">
        <v>78</v>
      </c>
      <c r="J5" s="60" t="s">
        <v>79</v>
      </c>
      <c r="K5" s="60" t="s">
        <v>80</v>
      </c>
      <c r="L5" s="60" t="s">
        <v>26</v>
      </c>
      <c r="M5" s="63" t="s">
        <v>131</v>
      </c>
      <c r="N5" s="69"/>
      <c r="O5" s="61"/>
      <c r="P5" s="60" t="s">
        <v>21</v>
      </c>
      <c r="Q5" s="59" t="s">
        <v>132</v>
      </c>
      <c r="R5" s="60" t="s">
        <v>129</v>
      </c>
      <c r="S5" s="60" t="s">
        <v>53</v>
      </c>
      <c r="T5" s="60" t="s">
        <v>130</v>
      </c>
      <c r="U5" s="60" t="s">
        <v>24</v>
      </c>
      <c r="V5" s="60" t="s">
        <v>25</v>
      </c>
      <c r="W5" s="60" t="s">
        <v>78</v>
      </c>
      <c r="X5" s="60" t="s">
        <v>79</v>
      </c>
      <c r="Y5" s="60" t="s">
        <v>80</v>
      </c>
      <c r="Z5" s="60" t="s">
        <v>26</v>
      </c>
      <c r="AA5" s="60" t="s">
        <v>131</v>
      </c>
    </row>
    <row r="6" spans="1:27" ht="15.6">
      <c r="A6" s="61"/>
      <c r="B6" s="62"/>
      <c r="C6" s="61"/>
      <c r="D6" s="63"/>
      <c r="E6" s="145" t="s">
        <v>28</v>
      </c>
      <c r="F6" s="145" t="s">
        <v>28</v>
      </c>
      <c r="G6" s="9"/>
      <c r="H6" s="9"/>
      <c r="I6" s="9"/>
      <c r="J6" s="145" t="s">
        <v>28</v>
      </c>
      <c r="K6" s="145" t="s">
        <v>28</v>
      </c>
      <c r="L6" s="145" t="s">
        <v>28</v>
      </c>
      <c r="M6" s="145" t="s">
        <v>28</v>
      </c>
      <c r="N6" s="69"/>
      <c r="O6" s="61"/>
      <c r="P6" s="63"/>
      <c r="Q6" s="64"/>
      <c r="R6" s="63"/>
      <c r="S6" s="145" t="s">
        <v>28</v>
      </c>
      <c r="T6" s="145" t="s">
        <v>28</v>
      </c>
      <c r="U6" s="9"/>
      <c r="V6" s="9"/>
      <c r="W6" s="9"/>
      <c r="X6" s="145" t="s">
        <v>28</v>
      </c>
      <c r="Y6" s="145" t="s">
        <v>28</v>
      </c>
      <c r="Z6" s="145" t="s">
        <v>28</v>
      </c>
      <c r="AA6" s="145" t="s">
        <v>28</v>
      </c>
    </row>
    <row r="7" spans="1:27" ht="24.9" customHeight="1">
      <c r="A7" s="179">
        <v>1</v>
      </c>
      <c r="B7" s="180" t="s">
        <v>89</v>
      </c>
      <c r="C7" s="61">
        <v>1</v>
      </c>
      <c r="D7" s="65" t="s">
        <v>133</v>
      </c>
      <c r="E7" s="65">
        <v>2967794.8744000001</v>
      </c>
      <c r="F7" s="65">
        <v>0</v>
      </c>
      <c r="G7" s="65">
        <v>112416705.4816</v>
      </c>
      <c r="H7" s="65">
        <v>6118853.7726999996</v>
      </c>
      <c r="I7" s="65">
        <v>3461535.0107</v>
      </c>
      <c r="J7" s="65">
        <f>I7/2</f>
        <v>1730767.50535</v>
      </c>
      <c r="K7" s="65">
        <f t="shared" ref="K7:K23" si="0">I7-J7</f>
        <v>1730767.50535</v>
      </c>
      <c r="L7" s="65">
        <v>134215240.4602</v>
      </c>
      <c r="M7" s="70">
        <f>E7+F7+G7+H7+K7+L7</f>
        <v>257449362.09424999</v>
      </c>
      <c r="N7" s="69"/>
      <c r="O7" s="179">
        <v>19</v>
      </c>
      <c r="P7" s="71">
        <v>26</v>
      </c>
      <c r="Q7" s="183" t="s">
        <v>107</v>
      </c>
      <c r="R7" s="65" t="s">
        <v>134</v>
      </c>
      <c r="S7" s="65">
        <v>3141803.9920000001</v>
      </c>
      <c r="T7" s="65">
        <f t="shared" ref="T7:T25" si="1">-11651464.66</f>
        <v>-11651464.66</v>
      </c>
      <c r="U7" s="65">
        <v>119007973.59810001</v>
      </c>
      <c r="V7" s="65">
        <v>5641740.8164999997</v>
      </c>
      <c r="W7" s="65">
        <v>3664493.3276999998</v>
      </c>
      <c r="X7" s="65">
        <v>0</v>
      </c>
      <c r="Y7" s="65">
        <f t="shared" ref="Y7:Y25" si="2">W7-X7</f>
        <v>3664493.3276999998</v>
      </c>
      <c r="Z7" s="65">
        <v>143823424.92640001</v>
      </c>
      <c r="AA7" s="70">
        <f>S7+T7+U7+V7+Y7+Z7</f>
        <v>263627972.0007</v>
      </c>
    </row>
    <row r="8" spans="1:27" ht="24.9" customHeight="1">
      <c r="A8" s="179"/>
      <c r="B8" s="181"/>
      <c r="C8" s="61">
        <v>2</v>
      </c>
      <c r="D8" s="65" t="s">
        <v>135</v>
      </c>
      <c r="E8" s="65">
        <v>4951379.1308000004</v>
      </c>
      <c r="F8" s="65">
        <v>0</v>
      </c>
      <c r="G8" s="65">
        <v>187552628.47940001</v>
      </c>
      <c r="H8" s="65">
        <v>9715828.1088999994</v>
      </c>
      <c r="I8" s="65">
        <v>5775120.2282999996</v>
      </c>
      <c r="J8" s="65">
        <f t="shared" ref="J8:J23" si="3">I8/2</f>
        <v>2887560.1141499998</v>
      </c>
      <c r="K8" s="65">
        <f t="shared" si="0"/>
        <v>2887560.1141499998</v>
      </c>
      <c r="L8" s="65">
        <v>235978586.9734</v>
      </c>
      <c r="M8" s="70">
        <f t="shared" ref="M8:M71" si="4">E8+F8+G8+H8+K8+L8</f>
        <v>441085982.80664998</v>
      </c>
      <c r="N8" s="69"/>
      <c r="O8" s="179"/>
      <c r="P8" s="71">
        <v>27</v>
      </c>
      <c r="Q8" s="184"/>
      <c r="R8" s="65" t="s">
        <v>136</v>
      </c>
      <c r="S8" s="65">
        <v>3076874.5208999999</v>
      </c>
      <c r="T8" s="65">
        <f t="shared" si="1"/>
        <v>-11651464.66</v>
      </c>
      <c r="U8" s="65">
        <v>116548518.8365</v>
      </c>
      <c r="V8" s="65">
        <v>6023570.5732000005</v>
      </c>
      <c r="W8" s="65">
        <v>3588761.8007</v>
      </c>
      <c r="X8" s="65">
        <v>0</v>
      </c>
      <c r="Y8" s="65">
        <f t="shared" si="2"/>
        <v>3588761.8007</v>
      </c>
      <c r="Z8" s="65">
        <v>154625913.40790001</v>
      </c>
      <c r="AA8" s="70">
        <f t="shared" ref="AA8:AA71" si="5">S8+T8+U8+V8+Y8+Z8</f>
        <v>272212174.47920001</v>
      </c>
    </row>
    <row r="9" spans="1:27" ht="24.9" customHeight="1">
      <c r="A9" s="179"/>
      <c r="B9" s="181"/>
      <c r="C9" s="61">
        <v>3</v>
      </c>
      <c r="D9" s="65" t="s">
        <v>137</v>
      </c>
      <c r="E9" s="65">
        <v>3483840.3646999998</v>
      </c>
      <c r="F9" s="65">
        <v>0</v>
      </c>
      <c r="G9" s="65">
        <v>131963923.6532</v>
      </c>
      <c r="H9" s="65">
        <v>6831940.7117999997</v>
      </c>
      <c r="I9" s="65">
        <v>4063432.9205</v>
      </c>
      <c r="J9" s="65">
        <f t="shared" si="3"/>
        <v>2031716.46025</v>
      </c>
      <c r="K9" s="65">
        <f t="shared" si="0"/>
        <v>2031716.46025</v>
      </c>
      <c r="L9" s="65">
        <v>154389449.8096</v>
      </c>
      <c r="M9" s="70">
        <f t="shared" si="4"/>
        <v>298700870.99954998</v>
      </c>
      <c r="N9" s="69"/>
      <c r="O9" s="179"/>
      <c r="P9" s="71">
        <v>28</v>
      </c>
      <c r="Q9" s="184"/>
      <c r="R9" s="65" t="s">
        <v>138</v>
      </c>
      <c r="S9" s="65">
        <v>3079659.7768999999</v>
      </c>
      <c r="T9" s="65">
        <f t="shared" si="1"/>
        <v>-11651464.66</v>
      </c>
      <c r="U9" s="65">
        <v>116654021.17659999</v>
      </c>
      <c r="V9" s="65">
        <v>5932862.8402000004</v>
      </c>
      <c r="W9" s="65">
        <v>3592010.4286000002</v>
      </c>
      <c r="X9" s="65">
        <v>0</v>
      </c>
      <c r="Y9" s="65">
        <f t="shared" si="2"/>
        <v>3592010.4286000002</v>
      </c>
      <c r="Z9" s="65">
        <v>152059667.00029999</v>
      </c>
      <c r="AA9" s="70">
        <f t="shared" si="5"/>
        <v>269666756.56260002</v>
      </c>
    </row>
    <row r="10" spans="1:27" ht="24.9" customHeight="1">
      <c r="A10" s="179"/>
      <c r="B10" s="181"/>
      <c r="C10" s="61">
        <v>4</v>
      </c>
      <c r="D10" s="65" t="s">
        <v>139</v>
      </c>
      <c r="E10" s="65">
        <v>3549656.0112999999</v>
      </c>
      <c r="F10" s="65">
        <v>0</v>
      </c>
      <c r="G10" s="65">
        <v>134456945.7362</v>
      </c>
      <c r="H10" s="65">
        <v>7080994.7219000002</v>
      </c>
      <c r="I10" s="65">
        <v>4140198.0523999999</v>
      </c>
      <c r="J10" s="65">
        <f t="shared" si="3"/>
        <v>2070099.0262</v>
      </c>
      <c r="K10" s="65">
        <f t="shared" si="0"/>
        <v>2070099.0262</v>
      </c>
      <c r="L10" s="65">
        <v>161435529.97479999</v>
      </c>
      <c r="M10" s="70">
        <f t="shared" si="4"/>
        <v>308593225.47039998</v>
      </c>
      <c r="N10" s="69"/>
      <c r="O10" s="179"/>
      <c r="P10" s="71">
        <v>29</v>
      </c>
      <c r="Q10" s="184"/>
      <c r="R10" s="65" t="s">
        <v>140</v>
      </c>
      <c r="S10" s="65">
        <v>3649907.9092000001</v>
      </c>
      <c r="T10" s="65">
        <f t="shared" si="1"/>
        <v>-11651464.66</v>
      </c>
      <c r="U10" s="65">
        <v>138254373.98460001</v>
      </c>
      <c r="V10" s="65">
        <v>6908113.0920000002</v>
      </c>
      <c r="W10" s="65">
        <v>4257128.4567999998</v>
      </c>
      <c r="X10" s="65">
        <v>0</v>
      </c>
      <c r="Y10" s="65">
        <f t="shared" si="2"/>
        <v>4257128.4567999998</v>
      </c>
      <c r="Z10" s="65">
        <v>179650836.6988</v>
      </c>
      <c r="AA10" s="70">
        <f t="shared" si="5"/>
        <v>321068895.48140001</v>
      </c>
    </row>
    <row r="11" spans="1:27" ht="24.9" customHeight="1">
      <c r="A11" s="179"/>
      <c r="B11" s="181"/>
      <c r="C11" s="61">
        <v>5</v>
      </c>
      <c r="D11" s="65" t="s">
        <v>141</v>
      </c>
      <c r="E11" s="65">
        <v>3230882.1741999998</v>
      </c>
      <c r="F11" s="65">
        <v>0</v>
      </c>
      <c r="G11" s="65">
        <v>122382154.1573</v>
      </c>
      <c r="H11" s="65">
        <v>6465687.4899000004</v>
      </c>
      <c r="I11" s="65">
        <v>3768391.0899</v>
      </c>
      <c r="J11" s="65">
        <f t="shared" si="3"/>
        <v>1884195.54495</v>
      </c>
      <c r="K11" s="65">
        <f t="shared" si="0"/>
        <v>1884195.54495</v>
      </c>
      <c r="L11" s="65">
        <v>144027642.8998</v>
      </c>
      <c r="M11" s="70">
        <f t="shared" si="4"/>
        <v>277990562.26615</v>
      </c>
      <c r="N11" s="69"/>
      <c r="O11" s="179"/>
      <c r="P11" s="71">
        <v>30</v>
      </c>
      <c r="Q11" s="184"/>
      <c r="R11" s="65" t="s">
        <v>142</v>
      </c>
      <c r="S11" s="65">
        <v>3678461.0575000001</v>
      </c>
      <c r="T11" s="65">
        <f t="shared" si="1"/>
        <v>-11651464.66</v>
      </c>
      <c r="U11" s="65">
        <v>139335934.86899999</v>
      </c>
      <c r="V11" s="65">
        <v>6810276.5361000001</v>
      </c>
      <c r="W11" s="65">
        <v>4290431.8777999999</v>
      </c>
      <c r="X11" s="65">
        <v>0</v>
      </c>
      <c r="Y11" s="65">
        <f t="shared" si="2"/>
        <v>4290431.8777999999</v>
      </c>
      <c r="Z11" s="65">
        <v>176882906.09760001</v>
      </c>
      <c r="AA11" s="70">
        <f t="shared" si="5"/>
        <v>319346545.778</v>
      </c>
    </row>
    <row r="12" spans="1:27" ht="24.9" customHeight="1">
      <c r="A12" s="179"/>
      <c r="B12" s="181"/>
      <c r="C12" s="61">
        <v>6</v>
      </c>
      <c r="D12" s="65" t="s">
        <v>143</v>
      </c>
      <c r="E12" s="65">
        <v>3336666.1686</v>
      </c>
      <c r="F12" s="65">
        <v>0</v>
      </c>
      <c r="G12" s="65">
        <v>126389131.9462</v>
      </c>
      <c r="H12" s="65">
        <v>6644658.4632999999</v>
      </c>
      <c r="I12" s="65">
        <v>3891773.9435000001</v>
      </c>
      <c r="J12" s="65">
        <f t="shared" si="3"/>
        <v>1945886.97175</v>
      </c>
      <c r="K12" s="65">
        <f t="shared" si="0"/>
        <v>1945886.97175</v>
      </c>
      <c r="L12" s="65">
        <v>149090977.65799999</v>
      </c>
      <c r="M12" s="70">
        <f t="shared" si="4"/>
        <v>287407321.20784998</v>
      </c>
      <c r="N12" s="69"/>
      <c r="O12" s="179"/>
      <c r="P12" s="71">
        <v>31</v>
      </c>
      <c r="Q12" s="184"/>
      <c r="R12" s="65" t="s">
        <v>113</v>
      </c>
      <c r="S12" s="65">
        <v>6359961.6841000002</v>
      </c>
      <c r="T12" s="65">
        <f t="shared" si="1"/>
        <v>-11651464.66</v>
      </c>
      <c r="U12" s="65">
        <v>240908138.7976</v>
      </c>
      <c r="V12" s="65">
        <v>11163463.2103</v>
      </c>
      <c r="W12" s="65">
        <v>7418043.0143999998</v>
      </c>
      <c r="X12" s="65">
        <v>0</v>
      </c>
      <c r="Y12" s="65">
        <f t="shared" si="2"/>
        <v>7418043.0143999998</v>
      </c>
      <c r="Z12" s="65">
        <v>300040538.74919999</v>
      </c>
      <c r="AA12" s="70">
        <f t="shared" si="5"/>
        <v>554238680.79560006</v>
      </c>
    </row>
    <row r="13" spans="1:27" ht="24.9" customHeight="1">
      <c r="A13" s="179"/>
      <c r="B13" s="181"/>
      <c r="C13" s="61">
        <v>7</v>
      </c>
      <c r="D13" s="65" t="s">
        <v>144</v>
      </c>
      <c r="E13" s="65">
        <v>3237459.8944000001</v>
      </c>
      <c r="F13" s="65">
        <v>0</v>
      </c>
      <c r="G13" s="65">
        <v>122631310.7411</v>
      </c>
      <c r="H13" s="65">
        <v>6428951.8812999995</v>
      </c>
      <c r="I13" s="65">
        <v>3776063.1189999999</v>
      </c>
      <c r="J13" s="65">
        <f t="shared" si="3"/>
        <v>1888031.5595</v>
      </c>
      <c r="K13" s="65">
        <f t="shared" si="0"/>
        <v>1888031.5595</v>
      </c>
      <c r="L13" s="65">
        <v>142988342.0546</v>
      </c>
      <c r="M13" s="70">
        <f t="shared" si="4"/>
        <v>277174096.13090003</v>
      </c>
      <c r="N13" s="69"/>
      <c r="O13" s="179"/>
      <c r="P13" s="71">
        <v>32</v>
      </c>
      <c r="Q13" s="184"/>
      <c r="R13" s="65" t="s">
        <v>145</v>
      </c>
      <c r="S13" s="65">
        <v>3185564.3783</v>
      </c>
      <c r="T13" s="65">
        <f t="shared" si="1"/>
        <v>-11651464.66</v>
      </c>
      <c r="U13" s="65">
        <v>120665567.4249</v>
      </c>
      <c r="V13" s="65">
        <v>6033098.4097999996</v>
      </c>
      <c r="W13" s="65">
        <v>3715533.9541000002</v>
      </c>
      <c r="X13" s="65">
        <v>0</v>
      </c>
      <c r="Y13" s="65">
        <f t="shared" si="2"/>
        <v>3715533.9541000002</v>
      </c>
      <c r="Z13" s="65">
        <v>154895468.99689999</v>
      </c>
      <c r="AA13" s="70">
        <f t="shared" si="5"/>
        <v>276843768.50400001</v>
      </c>
    </row>
    <row r="14" spans="1:27" ht="24.9" customHeight="1">
      <c r="A14" s="179"/>
      <c r="B14" s="181"/>
      <c r="C14" s="61">
        <v>8</v>
      </c>
      <c r="D14" s="65" t="s">
        <v>146</v>
      </c>
      <c r="E14" s="65">
        <v>3156725.2716999999</v>
      </c>
      <c r="F14" s="65">
        <v>0</v>
      </c>
      <c r="G14" s="65">
        <v>119573174.75839999</v>
      </c>
      <c r="H14" s="65">
        <v>6197918.8986999998</v>
      </c>
      <c r="I14" s="65">
        <v>3681897.0010000002</v>
      </c>
      <c r="J14" s="65">
        <f t="shared" si="3"/>
        <v>1840948.5005000001</v>
      </c>
      <c r="K14" s="65">
        <f t="shared" si="0"/>
        <v>1840948.5005000001</v>
      </c>
      <c r="L14" s="65">
        <v>136452101.51789999</v>
      </c>
      <c r="M14" s="70">
        <f t="shared" si="4"/>
        <v>267220868.9472</v>
      </c>
      <c r="N14" s="69"/>
      <c r="O14" s="179"/>
      <c r="P14" s="71">
        <v>33</v>
      </c>
      <c r="Q14" s="184"/>
      <c r="R14" s="65" t="s">
        <v>147</v>
      </c>
      <c r="S14" s="65">
        <v>3152660.8374999999</v>
      </c>
      <c r="T14" s="65">
        <f t="shared" si="1"/>
        <v>-11651464.66</v>
      </c>
      <c r="U14" s="65">
        <v>119419218.5966</v>
      </c>
      <c r="V14" s="65">
        <v>5570930.1169999996</v>
      </c>
      <c r="W14" s="65">
        <v>3677156.3829999999</v>
      </c>
      <c r="X14" s="65">
        <v>0</v>
      </c>
      <c r="Y14" s="65">
        <f t="shared" si="2"/>
        <v>3677156.3829999999</v>
      </c>
      <c r="Z14" s="65">
        <v>141820092.93509999</v>
      </c>
      <c r="AA14" s="70">
        <f t="shared" si="5"/>
        <v>261988594.20919999</v>
      </c>
    </row>
    <row r="15" spans="1:27" ht="24.9" customHeight="1">
      <c r="A15" s="179"/>
      <c r="B15" s="181"/>
      <c r="C15" s="61">
        <v>9</v>
      </c>
      <c r="D15" s="65" t="s">
        <v>148</v>
      </c>
      <c r="E15" s="65">
        <v>3405657.0334999999</v>
      </c>
      <c r="F15" s="65">
        <v>0</v>
      </c>
      <c r="G15" s="65">
        <v>129002427.6981</v>
      </c>
      <c r="H15" s="65">
        <v>6760561.5256000003</v>
      </c>
      <c r="I15" s="65">
        <v>3972242.5419000001</v>
      </c>
      <c r="J15" s="65">
        <f t="shared" si="3"/>
        <v>1986121.27095</v>
      </c>
      <c r="K15" s="65">
        <f t="shared" si="0"/>
        <v>1986121.27095</v>
      </c>
      <c r="L15" s="65">
        <v>152370034.54929999</v>
      </c>
      <c r="M15" s="70">
        <f t="shared" si="4"/>
        <v>293524802.07744998</v>
      </c>
      <c r="N15" s="69"/>
      <c r="O15" s="179"/>
      <c r="P15" s="71">
        <v>34</v>
      </c>
      <c r="Q15" s="184"/>
      <c r="R15" s="65" t="s">
        <v>149</v>
      </c>
      <c r="S15" s="65">
        <v>3773814.8698</v>
      </c>
      <c r="T15" s="65">
        <f t="shared" si="1"/>
        <v>-11651464.66</v>
      </c>
      <c r="U15" s="65">
        <v>142947829.18450001</v>
      </c>
      <c r="V15" s="65">
        <v>6968861.5774999997</v>
      </c>
      <c r="W15" s="65">
        <v>4401649.3216000004</v>
      </c>
      <c r="X15" s="65">
        <v>0</v>
      </c>
      <c r="Y15" s="65">
        <f t="shared" si="2"/>
        <v>4401649.3216000004</v>
      </c>
      <c r="Z15" s="65">
        <v>181369494.8281</v>
      </c>
      <c r="AA15" s="70">
        <f t="shared" si="5"/>
        <v>327810185.12150002</v>
      </c>
    </row>
    <row r="16" spans="1:27" ht="24.9" customHeight="1">
      <c r="A16" s="179"/>
      <c r="B16" s="181"/>
      <c r="C16" s="61">
        <v>10</v>
      </c>
      <c r="D16" s="65" t="s">
        <v>150</v>
      </c>
      <c r="E16" s="65">
        <v>3456052.7831999999</v>
      </c>
      <c r="F16" s="65">
        <v>0</v>
      </c>
      <c r="G16" s="65">
        <v>130911361.5685</v>
      </c>
      <c r="H16" s="65">
        <v>6959656.9271</v>
      </c>
      <c r="I16" s="65">
        <v>4031022.4306000001</v>
      </c>
      <c r="J16" s="65">
        <f t="shared" si="3"/>
        <v>2015511.2153</v>
      </c>
      <c r="K16" s="65">
        <f t="shared" si="0"/>
        <v>2015511.2153</v>
      </c>
      <c r="L16" s="65">
        <v>158002717.03150001</v>
      </c>
      <c r="M16" s="70">
        <f t="shared" si="4"/>
        <v>301345299.52560002</v>
      </c>
      <c r="N16" s="69"/>
      <c r="O16" s="179"/>
      <c r="P16" s="71">
        <v>35</v>
      </c>
      <c r="Q16" s="184"/>
      <c r="R16" s="65" t="s">
        <v>151</v>
      </c>
      <c r="S16" s="65">
        <v>3113761.0101000001</v>
      </c>
      <c r="T16" s="65">
        <f t="shared" si="1"/>
        <v>-11651464.66</v>
      </c>
      <c r="U16" s="65">
        <v>117945737.23379999</v>
      </c>
      <c r="V16" s="65">
        <v>5978159.858</v>
      </c>
      <c r="W16" s="65">
        <v>3631784.9473000001</v>
      </c>
      <c r="X16" s="65">
        <v>0</v>
      </c>
      <c r="Y16" s="65">
        <f t="shared" si="2"/>
        <v>3631784.9473000001</v>
      </c>
      <c r="Z16" s="65">
        <v>153341181.87720001</v>
      </c>
      <c r="AA16" s="70">
        <f t="shared" si="5"/>
        <v>272359160.26639998</v>
      </c>
    </row>
    <row r="17" spans="1:27" ht="24.9" customHeight="1">
      <c r="A17" s="179"/>
      <c r="B17" s="181"/>
      <c r="C17" s="61">
        <v>11</v>
      </c>
      <c r="D17" s="65" t="s">
        <v>152</v>
      </c>
      <c r="E17" s="65">
        <v>3779470.1631999998</v>
      </c>
      <c r="F17" s="65">
        <v>0</v>
      </c>
      <c r="G17" s="65">
        <v>143162045.28940001</v>
      </c>
      <c r="H17" s="65">
        <v>7683965.7931000004</v>
      </c>
      <c r="I17" s="65">
        <v>4408245.4636000004</v>
      </c>
      <c r="J17" s="65">
        <f t="shared" si="3"/>
        <v>2204122.7318000002</v>
      </c>
      <c r="K17" s="65">
        <f t="shared" si="0"/>
        <v>2204122.7318000002</v>
      </c>
      <c r="L17" s="65">
        <v>178494410.1117</v>
      </c>
      <c r="M17" s="70">
        <f t="shared" si="4"/>
        <v>335324014.08920002</v>
      </c>
      <c r="N17" s="69"/>
      <c r="O17" s="179"/>
      <c r="P17" s="71">
        <v>36</v>
      </c>
      <c r="Q17" s="184"/>
      <c r="R17" s="65" t="s">
        <v>153</v>
      </c>
      <c r="S17" s="65">
        <v>3941033.7683000001</v>
      </c>
      <c r="T17" s="65">
        <f t="shared" si="1"/>
        <v>-11651464.66</v>
      </c>
      <c r="U17" s="65">
        <v>149281891.49520001</v>
      </c>
      <c r="V17" s="65">
        <v>7263553.6973999999</v>
      </c>
      <c r="W17" s="65">
        <v>4596687.7578999996</v>
      </c>
      <c r="X17" s="65">
        <v>0</v>
      </c>
      <c r="Y17" s="65">
        <f t="shared" si="2"/>
        <v>4596687.7578999996</v>
      </c>
      <c r="Z17" s="65">
        <v>189706739.83160001</v>
      </c>
      <c r="AA17" s="70">
        <f t="shared" si="5"/>
        <v>343138441.89039999</v>
      </c>
    </row>
    <row r="18" spans="1:27" ht="24.9" customHeight="1">
      <c r="A18" s="179"/>
      <c r="B18" s="181"/>
      <c r="C18" s="61">
        <v>12</v>
      </c>
      <c r="D18" s="65" t="s">
        <v>154</v>
      </c>
      <c r="E18" s="65">
        <v>3638957.8964</v>
      </c>
      <c r="F18" s="65">
        <v>0</v>
      </c>
      <c r="G18" s="65">
        <v>137839599.91100001</v>
      </c>
      <c r="H18" s="65">
        <v>7393901.1546999998</v>
      </c>
      <c r="I18" s="65">
        <v>4244356.7341999998</v>
      </c>
      <c r="J18" s="65">
        <f t="shared" si="3"/>
        <v>2122178.3670999999</v>
      </c>
      <c r="K18" s="65">
        <f t="shared" si="0"/>
        <v>2122178.3670999999</v>
      </c>
      <c r="L18" s="65">
        <v>170288082.91819999</v>
      </c>
      <c r="M18" s="70">
        <f t="shared" si="4"/>
        <v>321282720.24739999</v>
      </c>
      <c r="N18" s="69"/>
      <c r="O18" s="179"/>
      <c r="P18" s="71">
        <v>37</v>
      </c>
      <c r="Q18" s="184"/>
      <c r="R18" s="65" t="s">
        <v>155</v>
      </c>
      <c r="S18" s="65">
        <v>3460859.4440000001</v>
      </c>
      <c r="T18" s="65">
        <f t="shared" si="1"/>
        <v>-11651464.66</v>
      </c>
      <c r="U18" s="65">
        <v>131093432.4297</v>
      </c>
      <c r="V18" s="65">
        <v>6684629.6123000002</v>
      </c>
      <c r="W18" s="65">
        <v>4036628.7562000002</v>
      </c>
      <c r="X18" s="65">
        <v>0</v>
      </c>
      <c r="Y18" s="65">
        <f t="shared" si="2"/>
        <v>4036628.7562000002</v>
      </c>
      <c r="Z18" s="65">
        <v>173328181.97499999</v>
      </c>
      <c r="AA18" s="70">
        <f t="shared" si="5"/>
        <v>306952267.55720001</v>
      </c>
    </row>
    <row r="19" spans="1:27" ht="24.9" customHeight="1">
      <c r="A19" s="179"/>
      <c r="B19" s="181"/>
      <c r="C19" s="61">
        <v>13</v>
      </c>
      <c r="D19" s="65" t="s">
        <v>156</v>
      </c>
      <c r="E19" s="65">
        <v>2778788.5164999999</v>
      </c>
      <c r="F19" s="65">
        <v>0</v>
      </c>
      <c r="G19" s="65">
        <v>105257358.9061</v>
      </c>
      <c r="H19" s="65">
        <v>5836088.5031000003</v>
      </c>
      <c r="I19" s="65">
        <v>3241084.4227</v>
      </c>
      <c r="J19" s="65">
        <f t="shared" si="3"/>
        <v>1620542.21135</v>
      </c>
      <c r="K19" s="65">
        <f t="shared" si="0"/>
        <v>1620542.21135</v>
      </c>
      <c r="L19" s="65">
        <v>126215422.4412</v>
      </c>
      <c r="M19" s="70">
        <f t="shared" si="4"/>
        <v>241708200.57824999</v>
      </c>
      <c r="N19" s="69"/>
      <c r="O19" s="179"/>
      <c r="P19" s="71">
        <v>38</v>
      </c>
      <c r="Q19" s="184"/>
      <c r="R19" s="65" t="s">
        <v>157</v>
      </c>
      <c r="S19" s="65">
        <v>3598787.2640999998</v>
      </c>
      <c r="T19" s="65">
        <f t="shared" si="1"/>
        <v>-11651464.66</v>
      </c>
      <c r="U19" s="65">
        <v>136317981.89539999</v>
      </c>
      <c r="V19" s="65">
        <v>6896379.5270999996</v>
      </c>
      <c r="W19" s="65">
        <v>4197503.0747999996</v>
      </c>
      <c r="X19" s="65">
        <v>0</v>
      </c>
      <c r="Y19" s="65">
        <f t="shared" si="2"/>
        <v>4197503.0747999996</v>
      </c>
      <c r="Z19" s="65">
        <v>179318878.02590001</v>
      </c>
      <c r="AA19" s="70">
        <f t="shared" si="5"/>
        <v>318678065.12730002</v>
      </c>
    </row>
    <row r="20" spans="1:27" ht="24.9" customHeight="1">
      <c r="A20" s="179"/>
      <c r="B20" s="181"/>
      <c r="C20" s="61">
        <v>14</v>
      </c>
      <c r="D20" s="65" t="s">
        <v>158</v>
      </c>
      <c r="E20" s="65">
        <v>2625575.5923000001</v>
      </c>
      <c r="F20" s="65">
        <v>0</v>
      </c>
      <c r="G20" s="65">
        <v>99453827.024800003</v>
      </c>
      <c r="H20" s="65">
        <v>5566023.2257000003</v>
      </c>
      <c r="I20" s="65">
        <v>3062382.0784999998</v>
      </c>
      <c r="J20" s="65">
        <f t="shared" si="3"/>
        <v>1531191.0392499999</v>
      </c>
      <c r="K20" s="65">
        <f t="shared" si="0"/>
        <v>1531191.0392499999</v>
      </c>
      <c r="L20" s="65">
        <v>118574904.6524</v>
      </c>
      <c r="M20" s="70">
        <f t="shared" si="4"/>
        <v>227751521.53444999</v>
      </c>
      <c r="N20" s="69"/>
      <c r="O20" s="179"/>
      <c r="P20" s="71">
        <v>39</v>
      </c>
      <c r="Q20" s="184"/>
      <c r="R20" s="65" t="s">
        <v>159</v>
      </c>
      <c r="S20" s="65">
        <v>2833157.9471</v>
      </c>
      <c r="T20" s="65">
        <f t="shared" si="1"/>
        <v>-11651464.66</v>
      </c>
      <c r="U20" s="65">
        <v>107316811.3029</v>
      </c>
      <c r="V20" s="65">
        <v>5490705.2780999998</v>
      </c>
      <c r="W20" s="65">
        <v>3304499.0775000001</v>
      </c>
      <c r="X20" s="65">
        <v>0</v>
      </c>
      <c r="Y20" s="65">
        <f t="shared" si="2"/>
        <v>3304499.0775000001</v>
      </c>
      <c r="Z20" s="65">
        <v>139550422.0086</v>
      </c>
      <c r="AA20" s="70">
        <f t="shared" si="5"/>
        <v>246844130.9542</v>
      </c>
    </row>
    <row r="21" spans="1:27" ht="24.9" customHeight="1">
      <c r="A21" s="179"/>
      <c r="B21" s="181"/>
      <c r="C21" s="61">
        <v>15</v>
      </c>
      <c r="D21" s="65" t="s">
        <v>160</v>
      </c>
      <c r="E21" s="65">
        <v>2733993.2604</v>
      </c>
      <c r="F21" s="65">
        <v>0</v>
      </c>
      <c r="G21" s="65">
        <v>103560565.38789999</v>
      </c>
      <c r="H21" s="65">
        <v>5903590.6102999998</v>
      </c>
      <c r="I21" s="65">
        <v>3188836.7593999999</v>
      </c>
      <c r="J21" s="65">
        <f t="shared" si="3"/>
        <v>1594418.3796999999</v>
      </c>
      <c r="K21" s="65">
        <f t="shared" si="0"/>
        <v>1594418.3796999999</v>
      </c>
      <c r="L21" s="65">
        <v>128125149.80670001</v>
      </c>
      <c r="M21" s="70">
        <f t="shared" si="4"/>
        <v>241917717.44499999</v>
      </c>
      <c r="N21" s="69"/>
      <c r="O21" s="179"/>
      <c r="P21" s="71">
        <v>40</v>
      </c>
      <c r="Q21" s="184"/>
      <c r="R21" s="65" t="s">
        <v>161</v>
      </c>
      <c r="S21" s="65">
        <v>3123657.2505000001</v>
      </c>
      <c r="T21" s="65">
        <f t="shared" si="1"/>
        <v>-11651464.66</v>
      </c>
      <c r="U21" s="65">
        <v>118320595.6011</v>
      </c>
      <c r="V21" s="65">
        <v>6172275.3163000001</v>
      </c>
      <c r="W21" s="65">
        <v>3643327.5855</v>
      </c>
      <c r="X21" s="65">
        <v>0</v>
      </c>
      <c r="Y21" s="65">
        <f t="shared" si="2"/>
        <v>3643327.5855</v>
      </c>
      <c r="Z21" s="65">
        <v>158832974.9226</v>
      </c>
      <c r="AA21" s="70">
        <f t="shared" si="5"/>
        <v>278441366.01599997</v>
      </c>
    </row>
    <row r="22" spans="1:27" ht="24.9" customHeight="1">
      <c r="A22" s="179"/>
      <c r="B22" s="181"/>
      <c r="C22" s="61">
        <v>16</v>
      </c>
      <c r="D22" s="65" t="s">
        <v>162</v>
      </c>
      <c r="E22" s="65">
        <v>4075502.3026000001</v>
      </c>
      <c r="F22" s="65">
        <v>0</v>
      </c>
      <c r="G22" s="65">
        <v>154375407.14210001</v>
      </c>
      <c r="H22" s="65">
        <v>7405589.2406000001</v>
      </c>
      <c r="I22" s="65">
        <v>4753527.2834000001</v>
      </c>
      <c r="J22" s="65">
        <f t="shared" si="3"/>
        <v>2376763.6417</v>
      </c>
      <c r="K22" s="65">
        <f t="shared" si="0"/>
        <v>2376763.6417</v>
      </c>
      <c r="L22" s="65">
        <v>170618754.9296</v>
      </c>
      <c r="M22" s="70">
        <f t="shared" si="4"/>
        <v>338852017.25660002</v>
      </c>
      <c r="N22" s="69"/>
      <c r="O22" s="179"/>
      <c r="P22" s="71">
        <v>41</v>
      </c>
      <c r="Q22" s="184"/>
      <c r="R22" s="65" t="s">
        <v>163</v>
      </c>
      <c r="S22" s="65">
        <v>3851580.3239000002</v>
      </c>
      <c r="T22" s="65">
        <f t="shared" si="1"/>
        <v>-11651464.66</v>
      </c>
      <c r="U22" s="65">
        <v>145893496.4296</v>
      </c>
      <c r="V22" s="65">
        <v>7014340.5110999998</v>
      </c>
      <c r="W22" s="65">
        <v>4492352.3026000001</v>
      </c>
      <c r="X22" s="65">
        <v>0</v>
      </c>
      <c r="Y22" s="65">
        <f t="shared" si="2"/>
        <v>4492352.3026000001</v>
      </c>
      <c r="Z22" s="65">
        <v>182656156.3511</v>
      </c>
      <c r="AA22" s="70">
        <f t="shared" si="5"/>
        <v>332256461.25830001</v>
      </c>
    </row>
    <row r="23" spans="1:27" ht="24.9" customHeight="1">
      <c r="A23" s="179"/>
      <c r="B23" s="182"/>
      <c r="C23" s="61">
        <v>17</v>
      </c>
      <c r="D23" s="65" t="s">
        <v>164</v>
      </c>
      <c r="E23" s="65">
        <v>3521473.0677</v>
      </c>
      <c r="F23" s="65">
        <v>0</v>
      </c>
      <c r="G23" s="65">
        <v>133389407.78030001</v>
      </c>
      <c r="H23" s="65">
        <v>6472247.8261000002</v>
      </c>
      <c r="I23" s="65">
        <v>4107326.4254000001</v>
      </c>
      <c r="J23" s="65">
        <f t="shared" si="3"/>
        <v>2053663.2127</v>
      </c>
      <c r="K23" s="65">
        <f t="shared" si="0"/>
        <v>2053663.2127</v>
      </c>
      <c r="L23" s="65">
        <v>144213243.82449999</v>
      </c>
      <c r="M23" s="70">
        <f t="shared" si="4"/>
        <v>289650035.71130002</v>
      </c>
      <c r="N23" s="69"/>
      <c r="O23" s="179"/>
      <c r="P23" s="71">
        <v>42</v>
      </c>
      <c r="Q23" s="184"/>
      <c r="R23" s="65" t="s">
        <v>165</v>
      </c>
      <c r="S23" s="65">
        <v>4503158.6673999997</v>
      </c>
      <c r="T23" s="65">
        <f t="shared" si="1"/>
        <v>-11651464.66</v>
      </c>
      <c r="U23" s="65">
        <v>170574545.43619999</v>
      </c>
      <c r="V23" s="65">
        <v>8582397.2925000004</v>
      </c>
      <c r="W23" s="65">
        <v>5252331.1231000004</v>
      </c>
      <c r="X23" s="65">
        <v>0</v>
      </c>
      <c r="Y23" s="65">
        <f t="shared" si="2"/>
        <v>5252331.1231000004</v>
      </c>
      <c r="Z23" s="65">
        <v>227018637.3362</v>
      </c>
      <c r="AA23" s="70">
        <f t="shared" si="5"/>
        <v>404279605.1954</v>
      </c>
    </row>
    <row r="24" spans="1:27" ht="24.9" customHeight="1">
      <c r="A24" s="61"/>
      <c r="B24" s="172" t="s">
        <v>166</v>
      </c>
      <c r="C24" s="173"/>
      <c r="D24" s="66"/>
      <c r="E24" s="66">
        <f>SUM(E7:E23)</f>
        <v>57929874.505900003</v>
      </c>
      <c r="F24" s="66">
        <f t="shared" ref="F24:G24" si="6">SUM(F7:F23)</f>
        <v>0</v>
      </c>
      <c r="G24" s="66">
        <f t="shared" si="6"/>
        <v>2194317975.6616001</v>
      </c>
      <c r="H24" s="66">
        <f t="shared" ref="H24:M24" si="7">SUM(H7:H23)</f>
        <v>115466458.8548</v>
      </c>
      <c r="I24" s="66">
        <f t="shared" si="7"/>
        <v>67567435.504999995</v>
      </c>
      <c r="J24" s="66">
        <f t="shared" si="7"/>
        <v>33783717.752499998</v>
      </c>
      <c r="K24" s="66">
        <f t="shared" si="7"/>
        <v>33783717.752499998</v>
      </c>
      <c r="L24" s="66">
        <f t="shared" si="7"/>
        <v>2605480591.6134</v>
      </c>
      <c r="M24" s="66">
        <f t="shared" si="7"/>
        <v>5006978618.3881998</v>
      </c>
      <c r="N24" s="69"/>
      <c r="O24" s="179"/>
      <c r="P24" s="71">
        <v>43</v>
      </c>
      <c r="Q24" s="184"/>
      <c r="R24" s="65" t="s">
        <v>167</v>
      </c>
      <c r="S24" s="65">
        <v>2938770.2248999998</v>
      </c>
      <c r="T24" s="65">
        <f t="shared" si="1"/>
        <v>-11651464.66</v>
      </c>
      <c r="U24" s="65">
        <v>111317284.6613</v>
      </c>
      <c r="V24" s="65">
        <v>5843769.6092999997</v>
      </c>
      <c r="W24" s="65">
        <v>3427681.6464999998</v>
      </c>
      <c r="X24" s="65">
        <v>0</v>
      </c>
      <c r="Y24" s="65">
        <f t="shared" si="2"/>
        <v>3427681.6464999998</v>
      </c>
      <c r="Z24" s="65">
        <v>149539097.07679999</v>
      </c>
      <c r="AA24" s="70">
        <f t="shared" si="5"/>
        <v>261415138.55880001</v>
      </c>
    </row>
    <row r="25" spans="1:27" ht="24.9" customHeight="1">
      <c r="A25" s="179">
        <v>2</v>
      </c>
      <c r="B25" s="180" t="s">
        <v>168</v>
      </c>
      <c r="C25" s="61">
        <v>1</v>
      </c>
      <c r="D25" s="65" t="s">
        <v>169</v>
      </c>
      <c r="E25" s="65">
        <v>3611385.5384</v>
      </c>
      <c r="F25" s="65">
        <v>0</v>
      </c>
      <c r="G25" s="65">
        <v>136795190.2482</v>
      </c>
      <c r="H25" s="65">
        <v>5955728.2555</v>
      </c>
      <c r="I25" s="65">
        <v>4212197.2736</v>
      </c>
      <c r="J25" s="65">
        <v>0</v>
      </c>
      <c r="K25" s="65">
        <f t="shared" ref="K25:K56" si="8">I25-J25</f>
        <v>4212197.2736</v>
      </c>
      <c r="L25" s="65">
        <v>165288544.67019999</v>
      </c>
      <c r="M25" s="70">
        <f t="shared" si="4"/>
        <v>315863045.98589998</v>
      </c>
      <c r="N25" s="69"/>
      <c r="O25" s="179"/>
      <c r="P25" s="71">
        <v>44</v>
      </c>
      <c r="Q25" s="185"/>
      <c r="R25" s="65" t="s">
        <v>170</v>
      </c>
      <c r="S25" s="65">
        <v>3455584.6968999999</v>
      </c>
      <c r="T25" s="65">
        <f t="shared" si="1"/>
        <v>-11651464.66</v>
      </c>
      <c r="U25" s="65">
        <v>130893630.9906</v>
      </c>
      <c r="V25" s="65">
        <v>6485045.3123000003</v>
      </c>
      <c r="W25" s="65">
        <v>4030476.4706000001</v>
      </c>
      <c r="X25" s="65">
        <v>0</v>
      </c>
      <c r="Y25" s="65">
        <f t="shared" si="2"/>
        <v>4030476.4706000001</v>
      </c>
      <c r="Z25" s="65">
        <v>167681667.88139999</v>
      </c>
      <c r="AA25" s="70">
        <f t="shared" si="5"/>
        <v>300894940.6918</v>
      </c>
    </row>
    <row r="26" spans="1:27" ht="24.9" customHeight="1">
      <c r="A26" s="179"/>
      <c r="B26" s="181"/>
      <c r="C26" s="61">
        <v>2</v>
      </c>
      <c r="D26" s="65" t="s">
        <v>171</v>
      </c>
      <c r="E26" s="65">
        <v>4411839.7131000003</v>
      </c>
      <c r="F26" s="65">
        <v>0</v>
      </c>
      <c r="G26" s="65">
        <v>167115486.97029999</v>
      </c>
      <c r="H26" s="65">
        <v>6263120.3677000003</v>
      </c>
      <c r="I26" s="65">
        <v>5145819.8004999999</v>
      </c>
      <c r="J26" s="65">
        <v>0</v>
      </c>
      <c r="K26" s="65">
        <f t="shared" si="8"/>
        <v>5145819.8004999999</v>
      </c>
      <c r="L26" s="65">
        <v>173985089.9039</v>
      </c>
      <c r="M26" s="70">
        <f t="shared" si="4"/>
        <v>356921356.75550002</v>
      </c>
      <c r="N26" s="69"/>
      <c r="O26" s="72"/>
      <c r="P26" s="173"/>
      <c r="Q26" s="174"/>
      <c r="R26" s="66"/>
      <c r="S26" s="66">
        <f>SUM(S7:S25)+91585249.51</f>
        <v>159504309.13339999</v>
      </c>
      <c r="T26" s="66">
        <f>-221377828.54-291286616.5</f>
        <v>-512664445.04000002</v>
      </c>
      <c r="U26" s="66">
        <f>SUM(U7:U25)+3469145428.29</f>
        <v>6041842412.2341995</v>
      </c>
      <c r="V26" s="66">
        <f>SUM(V7:V25)+171923602.62</f>
        <v>299387775.80699998</v>
      </c>
      <c r="W26" s="66">
        <f>SUM(W7:W25)+106821920.33</f>
        <v>186040401.6367</v>
      </c>
      <c r="X26" s="66">
        <f t="shared" ref="X26" si="9">SUM(X7:X25)</f>
        <v>0</v>
      </c>
      <c r="Y26" s="66">
        <f>SUM(Y7:Y25)+106821920.33</f>
        <v>186040401.6367</v>
      </c>
      <c r="Z26" s="66">
        <f>SUM(Z7:Z25)+4469225580.6</f>
        <v>7775367861.5267</v>
      </c>
      <c r="AA26" s="66">
        <f>SUM(AA7:AA25)+8017415164.86</f>
        <v>13949478315.308001</v>
      </c>
    </row>
    <row r="27" spans="1:27" ht="24.9" customHeight="1">
      <c r="A27" s="179"/>
      <c r="B27" s="181"/>
      <c r="C27" s="61">
        <v>3</v>
      </c>
      <c r="D27" s="65" t="s">
        <v>172</v>
      </c>
      <c r="E27" s="65">
        <v>3756682.7796</v>
      </c>
      <c r="F27" s="65">
        <v>0</v>
      </c>
      <c r="G27" s="65">
        <v>142298885.03049999</v>
      </c>
      <c r="H27" s="65">
        <v>5771947.8848999999</v>
      </c>
      <c r="I27" s="65">
        <v>4381667.0343000004</v>
      </c>
      <c r="J27" s="65">
        <v>0</v>
      </c>
      <c r="K27" s="65">
        <f t="shared" si="8"/>
        <v>4381667.0343000004</v>
      </c>
      <c r="L27" s="65">
        <v>160089145.4558</v>
      </c>
      <c r="M27" s="70">
        <f t="shared" si="4"/>
        <v>316298328.18510002</v>
      </c>
      <c r="N27" s="69"/>
      <c r="O27" s="180">
        <v>20</v>
      </c>
      <c r="P27" s="71">
        <v>1</v>
      </c>
      <c r="Q27" s="180" t="s">
        <v>108</v>
      </c>
      <c r="R27" s="65" t="s">
        <v>173</v>
      </c>
      <c r="S27" s="65">
        <v>3511379.7244000002</v>
      </c>
      <c r="T27" s="65">
        <v>0</v>
      </c>
      <c r="U27" s="65">
        <v>133007083.3778</v>
      </c>
      <c r="V27" s="65">
        <v>5494906.9494000003</v>
      </c>
      <c r="W27" s="65">
        <v>4095553.8930000002</v>
      </c>
      <c r="X27" s="65">
        <v>0</v>
      </c>
      <c r="Y27" s="65">
        <f t="shared" ref="Y27:Y58" si="10">W27-X27</f>
        <v>4095553.8930000002</v>
      </c>
      <c r="Z27" s="65">
        <v>148680821.36849999</v>
      </c>
      <c r="AA27" s="70">
        <f t="shared" si="5"/>
        <v>294789745.31309998</v>
      </c>
    </row>
    <row r="28" spans="1:27" ht="24.9" customHeight="1">
      <c r="A28" s="179"/>
      <c r="B28" s="181"/>
      <c r="C28" s="61">
        <v>4</v>
      </c>
      <c r="D28" s="65" t="s">
        <v>174</v>
      </c>
      <c r="E28" s="65">
        <v>3289029.9019999998</v>
      </c>
      <c r="F28" s="65">
        <v>0</v>
      </c>
      <c r="G28" s="65">
        <v>124584724.169</v>
      </c>
      <c r="H28" s="65">
        <v>5384330.9340000004</v>
      </c>
      <c r="I28" s="65">
        <v>3836212.6222000001</v>
      </c>
      <c r="J28" s="65">
        <v>0</v>
      </c>
      <c r="K28" s="65">
        <f t="shared" si="8"/>
        <v>3836212.6222000001</v>
      </c>
      <c r="L28" s="65">
        <v>149122929.2956</v>
      </c>
      <c r="M28" s="70">
        <f t="shared" si="4"/>
        <v>286217226.9228</v>
      </c>
      <c r="N28" s="69"/>
      <c r="O28" s="181"/>
      <c r="P28" s="71">
        <v>2</v>
      </c>
      <c r="Q28" s="181"/>
      <c r="R28" s="65" t="s">
        <v>175</v>
      </c>
      <c r="S28" s="65">
        <v>3618270.9452</v>
      </c>
      <c r="T28" s="65">
        <v>0</v>
      </c>
      <c r="U28" s="65">
        <v>137056001.65090001</v>
      </c>
      <c r="V28" s="65">
        <v>5895167.0438999999</v>
      </c>
      <c r="W28" s="65">
        <v>4220228.1778999995</v>
      </c>
      <c r="X28" s="65">
        <v>0</v>
      </c>
      <c r="Y28" s="65">
        <f t="shared" si="10"/>
        <v>4220228.1778999995</v>
      </c>
      <c r="Z28" s="65">
        <v>160004729.4321</v>
      </c>
      <c r="AA28" s="70">
        <f t="shared" si="5"/>
        <v>310794397.25</v>
      </c>
    </row>
    <row r="29" spans="1:27" ht="24.9" customHeight="1">
      <c r="A29" s="179"/>
      <c r="B29" s="181"/>
      <c r="C29" s="61">
        <v>5</v>
      </c>
      <c r="D29" s="65" t="s">
        <v>176</v>
      </c>
      <c r="E29" s="65">
        <v>3254612.9495000001</v>
      </c>
      <c r="F29" s="65">
        <v>0</v>
      </c>
      <c r="G29" s="65">
        <v>123281049.02599999</v>
      </c>
      <c r="H29" s="65">
        <v>5571181.1326000001</v>
      </c>
      <c r="I29" s="65">
        <v>3796069.8593000001</v>
      </c>
      <c r="J29" s="65">
        <v>0</v>
      </c>
      <c r="K29" s="65">
        <f t="shared" si="8"/>
        <v>3796069.8593000001</v>
      </c>
      <c r="L29" s="65">
        <v>154409178.1627</v>
      </c>
      <c r="M29" s="70">
        <f t="shared" si="4"/>
        <v>290312091.13010001</v>
      </c>
      <c r="N29" s="69"/>
      <c r="O29" s="181"/>
      <c r="P29" s="71">
        <v>3</v>
      </c>
      <c r="Q29" s="181"/>
      <c r="R29" s="65" t="s">
        <v>177</v>
      </c>
      <c r="S29" s="65">
        <v>3936336.9610000001</v>
      </c>
      <c r="T29" s="65">
        <v>0</v>
      </c>
      <c r="U29" s="65">
        <v>149103981.7615</v>
      </c>
      <c r="V29" s="65">
        <v>6172622.648</v>
      </c>
      <c r="W29" s="65">
        <v>4591209.5615999997</v>
      </c>
      <c r="X29" s="65">
        <v>0</v>
      </c>
      <c r="Y29" s="65">
        <f t="shared" si="10"/>
        <v>4591209.5615999997</v>
      </c>
      <c r="Z29" s="65">
        <v>167854329.7184</v>
      </c>
      <c r="AA29" s="70">
        <f t="shared" si="5"/>
        <v>331658480.6505</v>
      </c>
    </row>
    <row r="30" spans="1:27" ht="24.9" customHeight="1">
      <c r="A30" s="179"/>
      <c r="B30" s="181"/>
      <c r="C30" s="61">
        <v>6</v>
      </c>
      <c r="D30" s="65" t="s">
        <v>178</v>
      </c>
      <c r="E30" s="65">
        <v>3479650.2355999998</v>
      </c>
      <c r="F30" s="65">
        <v>0</v>
      </c>
      <c r="G30" s="65">
        <v>131805206.31569999</v>
      </c>
      <c r="H30" s="65">
        <v>5927690.4929999998</v>
      </c>
      <c r="I30" s="65">
        <v>4058545.6965999999</v>
      </c>
      <c r="J30" s="65">
        <v>0</v>
      </c>
      <c r="K30" s="65">
        <f t="shared" si="8"/>
        <v>4058545.6965999999</v>
      </c>
      <c r="L30" s="65">
        <v>164495317.84119999</v>
      </c>
      <c r="M30" s="70">
        <f t="shared" si="4"/>
        <v>309766410.58209997</v>
      </c>
      <c r="N30" s="69"/>
      <c r="O30" s="181"/>
      <c r="P30" s="71">
        <v>4</v>
      </c>
      <c r="Q30" s="181"/>
      <c r="R30" s="65" t="s">
        <v>179</v>
      </c>
      <c r="S30" s="65">
        <v>3690707.3815000001</v>
      </c>
      <c r="T30" s="65">
        <v>0</v>
      </c>
      <c r="U30" s="65">
        <v>139799811.73879999</v>
      </c>
      <c r="V30" s="65">
        <v>6041268.1180999996</v>
      </c>
      <c r="W30" s="65">
        <v>4304715.5735999998</v>
      </c>
      <c r="X30" s="65">
        <v>0</v>
      </c>
      <c r="Y30" s="65">
        <f t="shared" si="10"/>
        <v>4304715.5735999998</v>
      </c>
      <c r="Z30" s="65">
        <v>164138129.5747</v>
      </c>
      <c r="AA30" s="70">
        <f t="shared" si="5"/>
        <v>317974632.38669997</v>
      </c>
    </row>
    <row r="31" spans="1:27" ht="24.9" customHeight="1">
      <c r="A31" s="179"/>
      <c r="B31" s="181"/>
      <c r="C31" s="61">
        <v>7</v>
      </c>
      <c r="D31" s="65" t="s">
        <v>180</v>
      </c>
      <c r="E31" s="65">
        <v>3790173.3894000002</v>
      </c>
      <c r="F31" s="65">
        <v>0</v>
      </c>
      <c r="G31" s="65">
        <v>143567471.36520001</v>
      </c>
      <c r="H31" s="65">
        <v>5829239.9715</v>
      </c>
      <c r="I31" s="65">
        <v>4420729.3426999999</v>
      </c>
      <c r="J31" s="65">
        <v>0</v>
      </c>
      <c r="K31" s="65">
        <f t="shared" si="8"/>
        <v>4420729.3426999999</v>
      </c>
      <c r="L31" s="65">
        <v>161710017.30939999</v>
      </c>
      <c r="M31" s="70">
        <f t="shared" si="4"/>
        <v>319317631.37819999</v>
      </c>
      <c r="N31" s="69"/>
      <c r="O31" s="181"/>
      <c r="P31" s="71">
        <v>5</v>
      </c>
      <c r="Q31" s="181"/>
      <c r="R31" s="65" t="s">
        <v>181</v>
      </c>
      <c r="S31" s="65">
        <v>3451616.7019000002</v>
      </c>
      <c r="T31" s="65">
        <v>0</v>
      </c>
      <c r="U31" s="65">
        <v>130743327.8374</v>
      </c>
      <c r="V31" s="65">
        <v>5528845.6036</v>
      </c>
      <c r="W31" s="65">
        <v>4025848.3361999998</v>
      </c>
      <c r="X31" s="65">
        <v>0</v>
      </c>
      <c r="Y31" s="65">
        <f t="shared" si="10"/>
        <v>4025848.3361999998</v>
      </c>
      <c r="Z31" s="65">
        <v>149640992.53</v>
      </c>
      <c r="AA31" s="70">
        <f t="shared" si="5"/>
        <v>293390631.00910002</v>
      </c>
    </row>
    <row r="32" spans="1:27" ht="24.9" customHeight="1">
      <c r="A32" s="179"/>
      <c r="B32" s="181"/>
      <c r="C32" s="61">
        <v>8</v>
      </c>
      <c r="D32" s="65" t="s">
        <v>182</v>
      </c>
      <c r="E32" s="65">
        <v>3964837.5389999999</v>
      </c>
      <c r="F32" s="65">
        <v>0</v>
      </c>
      <c r="G32" s="65">
        <v>150183551.34830001</v>
      </c>
      <c r="H32" s="65">
        <v>5821815.5356000001</v>
      </c>
      <c r="I32" s="65">
        <v>4624451.6666000001</v>
      </c>
      <c r="J32" s="65">
        <v>0</v>
      </c>
      <c r="K32" s="65">
        <f t="shared" si="8"/>
        <v>4624451.6666000001</v>
      </c>
      <c r="L32" s="65">
        <v>161499969.81580001</v>
      </c>
      <c r="M32" s="70">
        <f t="shared" si="4"/>
        <v>326094625.90530002</v>
      </c>
      <c r="N32" s="69"/>
      <c r="O32" s="181"/>
      <c r="P32" s="71">
        <v>6</v>
      </c>
      <c r="Q32" s="181"/>
      <c r="R32" s="65" t="s">
        <v>183</v>
      </c>
      <c r="S32" s="65">
        <v>3228589.5314000002</v>
      </c>
      <c r="T32" s="65">
        <v>0</v>
      </c>
      <c r="U32" s="65">
        <v>122295311.44580001</v>
      </c>
      <c r="V32" s="65">
        <v>5361221.6242000004</v>
      </c>
      <c r="W32" s="65">
        <v>3765717.0293000001</v>
      </c>
      <c r="X32" s="65">
        <v>0</v>
      </c>
      <c r="Y32" s="65">
        <f t="shared" si="10"/>
        <v>3765717.0293000001</v>
      </c>
      <c r="Z32" s="65">
        <v>144898679.82170001</v>
      </c>
      <c r="AA32" s="70">
        <f t="shared" si="5"/>
        <v>279549519.45240003</v>
      </c>
    </row>
    <row r="33" spans="1:27" ht="24.9" customHeight="1">
      <c r="A33" s="179"/>
      <c r="B33" s="181"/>
      <c r="C33" s="61">
        <v>9</v>
      </c>
      <c r="D33" s="65" t="s">
        <v>184</v>
      </c>
      <c r="E33" s="65">
        <v>3447228.9709000001</v>
      </c>
      <c r="F33" s="65">
        <v>0</v>
      </c>
      <c r="G33" s="65">
        <v>130577125.55859999</v>
      </c>
      <c r="H33" s="65">
        <v>6160337.9778000005</v>
      </c>
      <c r="I33" s="65">
        <v>4020730.6359000001</v>
      </c>
      <c r="J33" s="65">
        <v>0</v>
      </c>
      <c r="K33" s="65">
        <f t="shared" si="8"/>
        <v>4020730.6359000001</v>
      </c>
      <c r="L33" s="65">
        <v>171077234.86199999</v>
      </c>
      <c r="M33" s="70">
        <f t="shared" si="4"/>
        <v>315282658.00520003</v>
      </c>
      <c r="N33" s="69"/>
      <c r="O33" s="181"/>
      <c r="P33" s="71">
        <v>7</v>
      </c>
      <c r="Q33" s="181"/>
      <c r="R33" s="65" t="s">
        <v>185</v>
      </c>
      <c r="S33" s="65">
        <v>3239155.1952</v>
      </c>
      <c r="T33" s="65">
        <v>0</v>
      </c>
      <c r="U33" s="65">
        <v>122695526.81739999</v>
      </c>
      <c r="V33" s="65">
        <v>5089234.8618999999</v>
      </c>
      <c r="W33" s="65">
        <v>3778040.4604000002</v>
      </c>
      <c r="X33" s="65">
        <v>0</v>
      </c>
      <c r="Y33" s="65">
        <f t="shared" si="10"/>
        <v>3778040.4604000002</v>
      </c>
      <c r="Z33" s="65">
        <v>137203800.58360001</v>
      </c>
      <c r="AA33" s="70">
        <f t="shared" si="5"/>
        <v>272005757.91850001</v>
      </c>
    </row>
    <row r="34" spans="1:27" ht="24.9" customHeight="1">
      <c r="A34" s="179"/>
      <c r="B34" s="181"/>
      <c r="C34" s="61">
        <v>10</v>
      </c>
      <c r="D34" s="65" t="s">
        <v>186</v>
      </c>
      <c r="E34" s="65">
        <v>3086540.2014000001</v>
      </c>
      <c r="F34" s="65">
        <v>0</v>
      </c>
      <c r="G34" s="65">
        <v>116914643.85600001</v>
      </c>
      <c r="H34" s="65">
        <v>5188862.4774000002</v>
      </c>
      <c r="I34" s="65">
        <v>3600035.5216999999</v>
      </c>
      <c r="J34" s="65">
        <v>0</v>
      </c>
      <c r="K34" s="65">
        <f t="shared" si="8"/>
        <v>3600035.5216999999</v>
      </c>
      <c r="L34" s="65">
        <v>143592858.06990001</v>
      </c>
      <c r="M34" s="70">
        <f t="shared" si="4"/>
        <v>272382940.12639999</v>
      </c>
      <c r="N34" s="69"/>
      <c r="O34" s="181"/>
      <c r="P34" s="71">
        <v>8</v>
      </c>
      <c r="Q34" s="181"/>
      <c r="R34" s="65" t="s">
        <v>187</v>
      </c>
      <c r="S34" s="65">
        <v>3468163.0082</v>
      </c>
      <c r="T34" s="65">
        <v>0</v>
      </c>
      <c r="U34" s="65">
        <v>131370083.16240001</v>
      </c>
      <c r="V34" s="65">
        <v>5453612.0778000001</v>
      </c>
      <c r="W34" s="65">
        <v>4045147.3851000001</v>
      </c>
      <c r="X34" s="65">
        <v>0</v>
      </c>
      <c r="Y34" s="65">
        <f t="shared" si="10"/>
        <v>4045147.3851000001</v>
      </c>
      <c r="Z34" s="65">
        <v>147512532.70559999</v>
      </c>
      <c r="AA34" s="70">
        <f t="shared" si="5"/>
        <v>291849538.3391</v>
      </c>
    </row>
    <row r="35" spans="1:27" ht="24.9" customHeight="1">
      <c r="A35" s="179"/>
      <c r="B35" s="181"/>
      <c r="C35" s="61">
        <v>11</v>
      </c>
      <c r="D35" s="65" t="s">
        <v>188</v>
      </c>
      <c r="E35" s="65">
        <v>3136614.9931000001</v>
      </c>
      <c r="F35" s="65">
        <v>0</v>
      </c>
      <c r="G35" s="65">
        <v>118811420.19949999</v>
      </c>
      <c r="H35" s="65">
        <v>5439269.4857000001</v>
      </c>
      <c r="I35" s="65">
        <v>3658441.0558000002</v>
      </c>
      <c r="J35" s="65">
        <v>0</v>
      </c>
      <c r="K35" s="65">
        <f t="shared" si="8"/>
        <v>3658441.0558000002</v>
      </c>
      <c r="L35" s="65">
        <v>150677216.41530001</v>
      </c>
      <c r="M35" s="70">
        <f t="shared" si="4"/>
        <v>281722962.1494</v>
      </c>
      <c r="N35" s="69"/>
      <c r="O35" s="181"/>
      <c r="P35" s="71">
        <v>9</v>
      </c>
      <c r="Q35" s="181"/>
      <c r="R35" s="65" t="s">
        <v>189</v>
      </c>
      <c r="S35" s="65">
        <v>3252972.0087000001</v>
      </c>
      <c r="T35" s="65">
        <v>0</v>
      </c>
      <c r="U35" s="65">
        <v>123218892.0465</v>
      </c>
      <c r="V35" s="65">
        <v>5225808.0993999997</v>
      </c>
      <c r="W35" s="65">
        <v>3794155.9216999998</v>
      </c>
      <c r="X35" s="65">
        <v>0</v>
      </c>
      <c r="Y35" s="65">
        <f t="shared" si="10"/>
        <v>3794155.9216999998</v>
      </c>
      <c r="Z35" s="65">
        <v>141067645.13710001</v>
      </c>
      <c r="AA35" s="70">
        <f t="shared" si="5"/>
        <v>276559473.21340001</v>
      </c>
    </row>
    <row r="36" spans="1:27" ht="24.9" customHeight="1">
      <c r="A36" s="179"/>
      <c r="B36" s="181"/>
      <c r="C36" s="61">
        <v>12</v>
      </c>
      <c r="D36" s="65" t="s">
        <v>190</v>
      </c>
      <c r="E36" s="65">
        <v>3070948.0025999998</v>
      </c>
      <c r="F36" s="65">
        <v>0</v>
      </c>
      <c r="G36" s="65">
        <v>116324029.0422</v>
      </c>
      <c r="H36" s="65">
        <v>5170807.3408000004</v>
      </c>
      <c r="I36" s="65">
        <v>3581849.3114</v>
      </c>
      <c r="J36" s="65">
        <v>0</v>
      </c>
      <c r="K36" s="65">
        <f t="shared" si="8"/>
        <v>3581849.3114</v>
      </c>
      <c r="L36" s="65">
        <v>143082053.4452</v>
      </c>
      <c r="M36" s="70">
        <f t="shared" si="4"/>
        <v>271229687.14219999</v>
      </c>
      <c r="N36" s="69"/>
      <c r="O36" s="181"/>
      <c r="P36" s="71">
        <v>10</v>
      </c>
      <c r="Q36" s="181"/>
      <c r="R36" s="65" t="s">
        <v>191</v>
      </c>
      <c r="S36" s="65">
        <v>3922087.3678000001</v>
      </c>
      <c r="T36" s="65">
        <v>0</v>
      </c>
      <c r="U36" s="65">
        <v>148564223.32319999</v>
      </c>
      <c r="V36" s="65">
        <v>6294767.6939000003</v>
      </c>
      <c r="W36" s="65">
        <v>4574589.3207</v>
      </c>
      <c r="X36" s="65">
        <v>0</v>
      </c>
      <c r="Y36" s="65">
        <f t="shared" si="10"/>
        <v>4574589.3207</v>
      </c>
      <c r="Z36" s="65">
        <v>171309980.90369999</v>
      </c>
      <c r="AA36" s="70">
        <f t="shared" si="5"/>
        <v>334665648.60930002</v>
      </c>
    </row>
    <row r="37" spans="1:27" ht="24.9" customHeight="1">
      <c r="A37" s="179"/>
      <c r="B37" s="181"/>
      <c r="C37" s="61">
        <v>13</v>
      </c>
      <c r="D37" s="65" t="s">
        <v>192</v>
      </c>
      <c r="E37" s="65">
        <v>3560830.2307000002</v>
      </c>
      <c r="F37" s="65">
        <v>0</v>
      </c>
      <c r="G37" s="65">
        <v>134880212.4998</v>
      </c>
      <c r="H37" s="65">
        <v>5647358.3464000002</v>
      </c>
      <c r="I37" s="65">
        <v>4153231.2818999998</v>
      </c>
      <c r="J37" s="65">
        <v>0</v>
      </c>
      <c r="K37" s="65">
        <f t="shared" si="8"/>
        <v>4153231.2818999998</v>
      </c>
      <c r="L37" s="65">
        <v>156564336.2137</v>
      </c>
      <c r="M37" s="70">
        <f t="shared" si="4"/>
        <v>304805968.57249999</v>
      </c>
      <c r="N37" s="69"/>
      <c r="O37" s="181"/>
      <c r="P37" s="71">
        <v>11</v>
      </c>
      <c r="Q37" s="181"/>
      <c r="R37" s="65" t="s">
        <v>193</v>
      </c>
      <c r="S37" s="65">
        <v>3236965.7985</v>
      </c>
      <c r="T37" s="65">
        <v>0</v>
      </c>
      <c r="U37" s="65">
        <v>122612594.9506</v>
      </c>
      <c r="V37" s="65">
        <v>5161228.0137</v>
      </c>
      <c r="W37" s="65">
        <v>3775486.8224999998</v>
      </c>
      <c r="X37" s="65">
        <v>0</v>
      </c>
      <c r="Y37" s="65">
        <f t="shared" si="10"/>
        <v>3775486.8224999998</v>
      </c>
      <c r="Z37" s="65">
        <v>139240585.77450001</v>
      </c>
      <c r="AA37" s="70">
        <f t="shared" si="5"/>
        <v>274026861.35979998</v>
      </c>
    </row>
    <row r="38" spans="1:27" ht="24.9" customHeight="1">
      <c r="A38" s="179"/>
      <c r="B38" s="181"/>
      <c r="C38" s="61">
        <v>14</v>
      </c>
      <c r="D38" s="65" t="s">
        <v>194</v>
      </c>
      <c r="E38" s="65">
        <v>3452014.0247</v>
      </c>
      <c r="F38" s="65">
        <v>0</v>
      </c>
      <c r="G38" s="65">
        <v>130758377.9716</v>
      </c>
      <c r="H38" s="65">
        <v>5672064.7769999998</v>
      </c>
      <c r="I38" s="65">
        <v>4026311.7598000001</v>
      </c>
      <c r="J38" s="65">
        <v>0</v>
      </c>
      <c r="K38" s="65">
        <f t="shared" si="8"/>
        <v>4026311.7598000001</v>
      </c>
      <c r="L38" s="65">
        <v>157263315.086</v>
      </c>
      <c r="M38" s="70">
        <f t="shared" si="4"/>
        <v>301172083.61909997</v>
      </c>
      <c r="N38" s="69"/>
      <c r="O38" s="181"/>
      <c r="P38" s="71">
        <v>12</v>
      </c>
      <c r="Q38" s="181"/>
      <c r="R38" s="65" t="s">
        <v>195</v>
      </c>
      <c r="S38" s="65">
        <v>3595207.0666</v>
      </c>
      <c r="T38" s="65">
        <v>0</v>
      </c>
      <c r="U38" s="65">
        <v>136182368.0742</v>
      </c>
      <c r="V38" s="65">
        <v>5725712.5373999998</v>
      </c>
      <c r="W38" s="65">
        <v>4193327.2541999999</v>
      </c>
      <c r="X38" s="65">
        <v>0</v>
      </c>
      <c r="Y38" s="65">
        <f t="shared" si="10"/>
        <v>4193327.2541999999</v>
      </c>
      <c r="Z38" s="65">
        <v>155210628.5975</v>
      </c>
      <c r="AA38" s="70">
        <f t="shared" si="5"/>
        <v>304907243.52990001</v>
      </c>
    </row>
    <row r="39" spans="1:27" ht="24.9" customHeight="1">
      <c r="A39" s="179"/>
      <c r="B39" s="181"/>
      <c r="C39" s="61">
        <v>15</v>
      </c>
      <c r="D39" s="65" t="s">
        <v>196</v>
      </c>
      <c r="E39" s="65">
        <v>3294051.9654999999</v>
      </c>
      <c r="F39" s="65">
        <v>0</v>
      </c>
      <c r="G39" s="65">
        <v>124774954.2437</v>
      </c>
      <c r="H39" s="65">
        <v>5623970.8048</v>
      </c>
      <c r="I39" s="65">
        <v>3842070.1863000002</v>
      </c>
      <c r="J39" s="65">
        <v>0</v>
      </c>
      <c r="K39" s="65">
        <f t="shared" si="8"/>
        <v>3842070.1863000002</v>
      </c>
      <c r="L39" s="65">
        <v>155902670.5255</v>
      </c>
      <c r="M39" s="70">
        <f t="shared" si="4"/>
        <v>293437717.72579998</v>
      </c>
      <c r="N39" s="69"/>
      <c r="O39" s="181"/>
      <c r="P39" s="71">
        <v>13</v>
      </c>
      <c r="Q39" s="181"/>
      <c r="R39" s="65" t="s">
        <v>197</v>
      </c>
      <c r="S39" s="65">
        <v>3917960.6573999999</v>
      </c>
      <c r="T39" s="65">
        <v>0</v>
      </c>
      <c r="U39" s="65">
        <v>148407908.21349999</v>
      </c>
      <c r="V39" s="65">
        <v>6025464.1886999998</v>
      </c>
      <c r="W39" s="65">
        <v>4569776.0661000004</v>
      </c>
      <c r="X39" s="65">
        <v>0</v>
      </c>
      <c r="Y39" s="65">
        <f t="shared" si="10"/>
        <v>4569776.0661000004</v>
      </c>
      <c r="Z39" s="65">
        <v>163691014.6954</v>
      </c>
      <c r="AA39" s="70">
        <f t="shared" si="5"/>
        <v>326612123.8211</v>
      </c>
    </row>
    <row r="40" spans="1:27" ht="24.9" customHeight="1">
      <c r="A40" s="179"/>
      <c r="B40" s="181"/>
      <c r="C40" s="61">
        <v>16</v>
      </c>
      <c r="D40" s="65" t="s">
        <v>198</v>
      </c>
      <c r="E40" s="65">
        <v>3068821.0868000002</v>
      </c>
      <c r="F40" s="65">
        <v>0</v>
      </c>
      <c r="G40" s="65">
        <v>116243463.8837</v>
      </c>
      <c r="H40" s="65">
        <v>5372301.7560000001</v>
      </c>
      <c r="I40" s="65">
        <v>3579368.5490999999</v>
      </c>
      <c r="J40" s="65">
        <v>0</v>
      </c>
      <c r="K40" s="65">
        <f t="shared" si="8"/>
        <v>3579368.5490999999</v>
      </c>
      <c r="L40" s="65">
        <v>148782607.32280001</v>
      </c>
      <c r="M40" s="70">
        <f t="shared" si="4"/>
        <v>277046562.5984</v>
      </c>
      <c r="N40" s="69"/>
      <c r="O40" s="181"/>
      <c r="P40" s="71">
        <v>14</v>
      </c>
      <c r="Q40" s="181"/>
      <c r="R40" s="65" t="s">
        <v>199</v>
      </c>
      <c r="S40" s="65">
        <v>3908799.6571999998</v>
      </c>
      <c r="T40" s="65">
        <v>0</v>
      </c>
      <c r="U40" s="65">
        <v>148060899.90959999</v>
      </c>
      <c r="V40" s="65">
        <v>6361280.6343</v>
      </c>
      <c r="W40" s="65">
        <v>4559090.9869999997</v>
      </c>
      <c r="X40" s="65">
        <v>0</v>
      </c>
      <c r="Y40" s="65">
        <f t="shared" si="10"/>
        <v>4559090.9869999997</v>
      </c>
      <c r="Z40" s="65">
        <v>173191723.38100001</v>
      </c>
      <c r="AA40" s="70">
        <f t="shared" si="5"/>
        <v>336081794.56910002</v>
      </c>
    </row>
    <row r="41" spans="1:27" ht="24.9" customHeight="1">
      <c r="A41" s="179"/>
      <c r="B41" s="181"/>
      <c r="C41" s="61">
        <v>17</v>
      </c>
      <c r="D41" s="65" t="s">
        <v>200</v>
      </c>
      <c r="E41" s="65">
        <v>2916475.6464</v>
      </c>
      <c r="F41" s="65">
        <v>0</v>
      </c>
      <c r="G41" s="65">
        <v>110472791.3028</v>
      </c>
      <c r="H41" s="65">
        <v>4937818.7640000004</v>
      </c>
      <c r="I41" s="65">
        <v>3401678.0085</v>
      </c>
      <c r="J41" s="65">
        <v>0</v>
      </c>
      <c r="K41" s="65">
        <f t="shared" si="8"/>
        <v>3401678.0085</v>
      </c>
      <c r="L41" s="65">
        <v>136490486.46309999</v>
      </c>
      <c r="M41" s="70">
        <f t="shared" si="4"/>
        <v>258219250.1848</v>
      </c>
      <c r="N41" s="69"/>
      <c r="O41" s="181"/>
      <c r="P41" s="71">
        <v>15</v>
      </c>
      <c r="Q41" s="181"/>
      <c r="R41" s="65" t="s">
        <v>201</v>
      </c>
      <c r="S41" s="65">
        <v>3413380.3777000001</v>
      </c>
      <c r="T41" s="65">
        <v>0</v>
      </c>
      <c r="U41" s="65">
        <v>129294979.2225</v>
      </c>
      <c r="V41" s="65">
        <v>5726644.8554999996</v>
      </c>
      <c r="W41" s="65">
        <v>3981250.7880000002</v>
      </c>
      <c r="X41" s="65">
        <v>0</v>
      </c>
      <c r="Y41" s="65">
        <f t="shared" si="10"/>
        <v>3981250.7880000002</v>
      </c>
      <c r="Z41" s="65">
        <v>155237005.15880001</v>
      </c>
      <c r="AA41" s="70">
        <f t="shared" si="5"/>
        <v>297653260.40249997</v>
      </c>
    </row>
    <row r="42" spans="1:27" ht="24.9" customHeight="1">
      <c r="A42" s="179"/>
      <c r="B42" s="181"/>
      <c r="C42" s="61">
        <v>18</v>
      </c>
      <c r="D42" s="65" t="s">
        <v>202</v>
      </c>
      <c r="E42" s="65">
        <v>3303886.7773000002</v>
      </c>
      <c r="F42" s="65">
        <v>0</v>
      </c>
      <c r="G42" s="65">
        <v>125147485.76270001</v>
      </c>
      <c r="H42" s="65">
        <v>5601197.2287999997</v>
      </c>
      <c r="I42" s="65">
        <v>3853541.1762000001</v>
      </c>
      <c r="J42" s="65">
        <v>0</v>
      </c>
      <c r="K42" s="65">
        <f t="shared" si="8"/>
        <v>3853541.1762000001</v>
      </c>
      <c r="L42" s="65">
        <v>155258374.76789999</v>
      </c>
      <c r="M42" s="70">
        <f t="shared" si="4"/>
        <v>293164485.71289998</v>
      </c>
      <c r="N42" s="69"/>
      <c r="O42" s="181"/>
      <c r="P42" s="71">
        <v>16</v>
      </c>
      <c r="Q42" s="181"/>
      <c r="R42" s="65" t="s">
        <v>203</v>
      </c>
      <c r="S42" s="65">
        <v>3845430.0304999999</v>
      </c>
      <c r="T42" s="65">
        <v>0</v>
      </c>
      <c r="U42" s="65">
        <v>145660530.28749999</v>
      </c>
      <c r="V42" s="65">
        <v>5726588.0069000004</v>
      </c>
      <c r="W42" s="65">
        <v>4485178.8095000004</v>
      </c>
      <c r="X42" s="65">
        <v>0</v>
      </c>
      <c r="Y42" s="65">
        <f t="shared" si="10"/>
        <v>4485178.8095000004</v>
      </c>
      <c r="Z42" s="65">
        <v>155235396.8319</v>
      </c>
      <c r="AA42" s="70">
        <f t="shared" si="5"/>
        <v>314953123.96630001</v>
      </c>
    </row>
    <row r="43" spans="1:27" ht="24.9" customHeight="1">
      <c r="A43" s="179"/>
      <c r="B43" s="181"/>
      <c r="C43" s="61">
        <v>19</v>
      </c>
      <c r="D43" s="65" t="s">
        <v>204</v>
      </c>
      <c r="E43" s="65">
        <v>4158661.4511000002</v>
      </c>
      <c r="F43" s="65">
        <v>0</v>
      </c>
      <c r="G43" s="65">
        <v>157525381.4129</v>
      </c>
      <c r="H43" s="65">
        <v>6097235.9573999997</v>
      </c>
      <c r="I43" s="65">
        <v>4850521.2858999996</v>
      </c>
      <c r="J43" s="65">
        <v>0</v>
      </c>
      <c r="K43" s="65">
        <f t="shared" si="8"/>
        <v>4850521.2858999996</v>
      </c>
      <c r="L43" s="65">
        <v>169291991.9989</v>
      </c>
      <c r="M43" s="70">
        <f t="shared" si="4"/>
        <v>341923792.10619998</v>
      </c>
      <c r="N43" s="69"/>
      <c r="O43" s="181"/>
      <c r="P43" s="71">
        <v>17</v>
      </c>
      <c r="Q43" s="181"/>
      <c r="R43" s="65" t="s">
        <v>205</v>
      </c>
      <c r="S43" s="65">
        <v>3969584.2637</v>
      </c>
      <c r="T43" s="65">
        <v>0</v>
      </c>
      <c r="U43" s="65">
        <v>150363351.89899999</v>
      </c>
      <c r="V43" s="65">
        <v>6103335.4927000003</v>
      </c>
      <c r="W43" s="65">
        <v>4629988.0849000001</v>
      </c>
      <c r="X43" s="65">
        <v>0</v>
      </c>
      <c r="Y43" s="65">
        <f t="shared" si="10"/>
        <v>4629988.0849000001</v>
      </c>
      <c r="Z43" s="65">
        <v>165894100.8881</v>
      </c>
      <c r="AA43" s="70">
        <f t="shared" si="5"/>
        <v>330960360.62840003</v>
      </c>
    </row>
    <row r="44" spans="1:27" ht="24.9" customHeight="1">
      <c r="A44" s="179"/>
      <c r="B44" s="181"/>
      <c r="C44" s="61">
        <v>20</v>
      </c>
      <c r="D44" s="65" t="s">
        <v>206</v>
      </c>
      <c r="E44" s="65">
        <v>3563061.5449999999</v>
      </c>
      <c r="F44" s="65">
        <v>0</v>
      </c>
      <c r="G44" s="65">
        <v>134964732.15740001</v>
      </c>
      <c r="H44" s="65">
        <v>4498003.3671000004</v>
      </c>
      <c r="I44" s="65">
        <v>4155833.8111</v>
      </c>
      <c r="J44" s="65">
        <v>0</v>
      </c>
      <c r="K44" s="65">
        <f t="shared" si="8"/>
        <v>4155833.8111</v>
      </c>
      <c r="L44" s="65">
        <v>124047504.5398</v>
      </c>
      <c r="M44" s="70">
        <f t="shared" si="4"/>
        <v>271229135.42040002</v>
      </c>
      <c r="N44" s="69"/>
      <c r="O44" s="181"/>
      <c r="P44" s="71">
        <v>18</v>
      </c>
      <c r="Q44" s="181"/>
      <c r="R44" s="65" t="s">
        <v>207</v>
      </c>
      <c r="S44" s="65">
        <v>3799983.5148</v>
      </c>
      <c r="T44" s="65">
        <v>0</v>
      </c>
      <c r="U44" s="65">
        <v>143939067.792</v>
      </c>
      <c r="V44" s="65">
        <v>5893188.7103000004</v>
      </c>
      <c r="W44" s="65">
        <v>4432171.5392000005</v>
      </c>
      <c r="X44" s="65">
        <v>0</v>
      </c>
      <c r="Y44" s="65">
        <f t="shared" si="10"/>
        <v>4432171.5392000005</v>
      </c>
      <c r="Z44" s="65">
        <v>159948759.6559</v>
      </c>
      <c r="AA44" s="70">
        <f t="shared" si="5"/>
        <v>318013171.21219999</v>
      </c>
    </row>
    <row r="45" spans="1:27" ht="24.9" customHeight="1">
      <c r="A45" s="179"/>
      <c r="B45" s="181"/>
      <c r="C45" s="67">
        <v>21</v>
      </c>
      <c r="D45" s="65" t="s">
        <v>208</v>
      </c>
      <c r="E45" s="65">
        <v>3452875.4553</v>
      </c>
      <c r="F45" s="65">
        <v>0</v>
      </c>
      <c r="G45" s="65">
        <v>130791007.99070001</v>
      </c>
      <c r="H45" s="65">
        <v>6118952.1481999997</v>
      </c>
      <c r="I45" s="65">
        <v>4027316.5033999998</v>
      </c>
      <c r="J45" s="65">
        <v>0</v>
      </c>
      <c r="K45" s="65">
        <f t="shared" si="8"/>
        <v>4027316.5033999998</v>
      </c>
      <c r="L45" s="65">
        <v>169906372.8761</v>
      </c>
      <c r="M45" s="70">
        <f t="shared" si="4"/>
        <v>314296524.97369999</v>
      </c>
      <c r="N45" s="69"/>
      <c r="O45" s="181"/>
      <c r="P45" s="71">
        <v>19</v>
      </c>
      <c r="Q45" s="181"/>
      <c r="R45" s="65" t="s">
        <v>209</v>
      </c>
      <c r="S45" s="65">
        <v>4167115.3498999998</v>
      </c>
      <c r="T45" s="65">
        <v>0</v>
      </c>
      <c r="U45" s="65">
        <v>157845605.51640001</v>
      </c>
      <c r="V45" s="65">
        <v>6590585.4173999997</v>
      </c>
      <c r="W45" s="65">
        <v>4860381.6260000002</v>
      </c>
      <c r="X45" s="65">
        <v>0</v>
      </c>
      <c r="Y45" s="65">
        <f t="shared" si="10"/>
        <v>4860381.6260000002</v>
      </c>
      <c r="Z45" s="65">
        <v>179679070.7798</v>
      </c>
      <c r="AA45" s="70">
        <f t="shared" si="5"/>
        <v>353142758.68949997</v>
      </c>
    </row>
    <row r="46" spans="1:27" ht="24.9" customHeight="1">
      <c r="A46" s="61"/>
      <c r="B46" s="175" t="s">
        <v>210</v>
      </c>
      <c r="C46" s="175"/>
      <c r="D46" s="66"/>
      <c r="E46" s="66">
        <f>SUM(E25:E45)</f>
        <v>73070222.397400007</v>
      </c>
      <c r="F46" s="66">
        <f t="shared" ref="F46:M46" si="11">SUM(F25:F45)</f>
        <v>0</v>
      </c>
      <c r="G46" s="66">
        <f t="shared" si="11"/>
        <v>2767817190.3548002</v>
      </c>
      <c r="H46" s="66">
        <f t="shared" si="11"/>
        <v>118053235.0062</v>
      </c>
      <c r="I46" s="66">
        <f t="shared" si="11"/>
        <v>85226622.382799998</v>
      </c>
      <c r="J46" s="66">
        <f t="shared" si="11"/>
        <v>0</v>
      </c>
      <c r="K46" s="66">
        <f t="shared" si="11"/>
        <v>85226622.382799998</v>
      </c>
      <c r="L46" s="66">
        <f t="shared" si="11"/>
        <v>3272537215.0408001</v>
      </c>
      <c r="M46" s="66">
        <f t="shared" si="11"/>
        <v>6316704485.1820002</v>
      </c>
      <c r="N46" s="69"/>
      <c r="O46" s="181"/>
      <c r="P46" s="71">
        <v>20</v>
      </c>
      <c r="Q46" s="181"/>
      <c r="R46" s="65" t="s">
        <v>211</v>
      </c>
      <c r="S46" s="65">
        <v>3318367.68</v>
      </c>
      <c r="T46" s="65">
        <v>0</v>
      </c>
      <c r="U46" s="65">
        <v>125696005.94220001</v>
      </c>
      <c r="V46" s="65">
        <v>5518362.7094000001</v>
      </c>
      <c r="W46" s="65">
        <v>3870431.2086999998</v>
      </c>
      <c r="X46" s="65">
        <v>0</v>
      </c>
      <c r="Y46" s="65">
        <f t="shared" si="10"/>
        <v>3870431.2086999998</v>
      </c>
      <c r="Z46" s="65">
        <v>149344417.04890001</v>
      </c>
      <c r="AA46" s="70">
        <f t="shared" si="5"/>
        <v>287747584.58920002</v>
      </c>
    </row>
    <row r="47" spans="1:27" ht="24.9" customHeight="1">
      <c r="A47" s="179">
        <v>3</v>
      </c>
      <c r="B47" s="180" t="s">
        <v>212</v>
      </c>
      <c r="C47" s="68">
        <v>1</v>
      </c>
      <c r="D47" s="65" t="s">
        <v>213</v>
      </c>
      <c r="E47" s="65">
        <v>3315576.7053999999</v>
      </c>
      <c r="F47" s="65">
        <v>0</v>
      </c>
      <c r="G47" s="65">
        <v>125590286.9878</v>
      </c>
      <c r="H47" s="65">
        <v>5416160.4051999999</v>
      </c>
      <c r="I47" s="65">
        <v>3867175.9108000002</v>
      </c>
      <c r="J47" s="65">
        <f>I47/2</f>
        <v>1933587.9554000001</v>
      </c>
      <c r="K47" s="65">
        <f t="shared" si="8"/>
        <v>1933587.9554000001</v>
      </c>
      <c r="L47" s="65">
        <v>156414791.59240001</v>
      </c>
      <c r="M47" s="70">
        <f t="shared" si="4"/>
        <v>292670403.6462</v>
      </c>
      <c r="N47" s="69"/>
      <c r="O47" s="181"/>
      <c r="P47" s="71">
        <v>21</v>
      </c>
      <c r="Q47" s="181"/>
      <c r="R47" s="65" t="s">
        <v>108</v>
      </c>
      <c r="S47" s="65">
        <v>4570269.2998000002</v>
      </c>
      <c r="T47" s="65">
        <v>0</v>
      </c>
      <c r="U47" s="65">
        <v>173116620.1173</v>
      </c>
      <c r="V47" s="65">
        <v>7417392.4299999997</v>
      </c>
      <c r="W47" s="65">
        <v>5330606.6825000001</v>
      </c>
      <c r="X47" s="65">
        <v>0</v>
      </c>
      <c r="Y47" s="65">
        <f t="shared" si="10"/>
        <v>5330606.6825000001</v>
      </c>
      <c r="Z47" s="65">
        <v>203070577.2674</v>
      </c>
      <c r="AA47" s="70">
        <f t="shared" si="5"/>
        <v>393505465.79699999</v>
      </c>
    </row>
    <row r="48" spans="1:27" ht="24.9" customHeight="1">
      <c r="A48" s="179"/>
      <c r="B48" s="181"/>
      <c r="C48" s="61">
        <v>2</v>
      </c>
      <c r="D48" s="65" t="s">
        <v>214</v>
      </c>
      <c r="E48" s="65">
        <v>2588797.2503999998</v>
      </c>
      <c r="F48" s="65">
        <v>0</v>
      </c>
      <c r="G48" s="65">
        <v>98060705.125799999</v>
      </c>
      <c r="H48" s="65">
        <v>4523101.9561000001</v>
      </c>
      <c r="I48" s="65">
        <v>3019485.0713</v>
      </c>
      <c r="J48" s="65">
        <f t="shared" ref="J48:J77" si="12">I48/2</f>
        <v>1509742.53565</v>
      </c>
      <c r="K48" s="65">
        <f t="shared" si="8"/>
        <v>1509742.53565</v>
      </c>
      <c r="L48" s="65">
        <v>131148940.9312</v>
      </c>
      <c r="M48" s="70">
        <f t="shared" si="4"/>
        <v>237831287.79914999</v>
      </c>
      <c r="N48" s="69"/>
      <c r="O48" s="181"/>
      <c r="P48" s="71">
        <v>22</v>
      </c>
      <c r="Q48" s="181"/>
      <c r="R48" s="65" t="s">
        <v>215</v>
      </c>
      <c r="S48" s="65">
        <v>3215837.9188000001</v>
      </c>
      <c r="T48" s="65">
        <v>0</v>
      </c>
      <c r="U48" s="65">
        <v>121812294.81900001</v>
      </c>
      <c r="V48" s="65">
        <v>5133463.1248000003</v>
      </c>
      <c r="W48" s="65">
        <v>3750843.9822</v>
      </c>
      <c r="X48" s="65">
        <v>0</v>
      </c>
      <c r="Y48" s="65">
        <f t="shared" si="10"/>
        <v>3750843.9822</v>
      </c>
      <c r="Z48" s="65">
        <v>138455078.9147</v>
      </c>
      <c r="AA48" s="70">
        <f t="shared" si="5"/>
        <v>272367518.75950003</v>
      </c>
    </row>
    <row r="49" spans="1:27" ht="24.9" customHeight="1">
      <c r="A49" s="179"/>
      <c r="B49" s="181"/>
      <c r="C49" s="61">
        <v>3</v>
      </c>
      <c r="D49" s="65" t="s">
        <v>216</v>
      </c>
      <c r="E49" s="65">
        <v>3417945.7675000001</v>
      </c>
      <c r="F49" s="65">
        <v>0</v>
      </c>
      <c r="G49" s="65">
        <v>129467911.01100001</v>
      </c>
      <c r="H49" s="65">
        <v>5796671.2728000004</v>
      </c>
      <c r="I49" s="65">
        <v>3986575.7033000002</v>
      </c>
      <c r="J49" s="65">
        <f t="shared" si="12"/>
        <v>1993287.8516500001</v>
      </c>
      <c r="K49" s="65">
        <f t="shared" si="8"/>
        <v>1993287.8516500001</v>
      </c>
      <c r="L49" s="65">
        <v>167179966.8897</v>
      </c>
      <c r="M49" s="70">
        <f t="shared" si="4"/>
        <v>307855782.79264998</v>
      </c>
      <c r="N49" s="69"/>
      <c r="O49" s="181"/>
      <c r="P49" s="71">
        <v>23</v>
      </c>
      <c r="Q49" s="181"/>
      <c r="R49" s="65" t="s">
        <v>217</v>
      </c>
      <c r="S49" s="65">
        <v>3038114.3535000002</v>
      </c>
      <c r="T49" s="65">
        <v>0</v>
      </c>
      <c r="U49" s="65">
        <v>115080327.6362</v>
      </c>
      <c r="V49" s="65">
        <v>4925237.8273</v>
      </c>
      <c r="W49" s="65">
        <v>3543553.2596999998</v>
      </c>
      <c r="X49" s="65">
        <v>0</v>
      </c>
      <c r="Y49" s="65">
        <f t="shared" si="10"/>
        <v>3543553.2596999998</v>
      </c>
      <c r="Z49" s="65">
        <v>132564099.1318</v>
      </c>
      <c r="AA49" s="70">
        <f t="shared" si="5"/>
        <v>259151332.2085</v>
      </c>
    </row>
    <row r="50" spans="1:27" ht="24.9" customHeight="1">
      <c r="A50" s="179"/>
      <c r="B50" s="181"/>
      <c r="C50" s="61">
        <v>4</v>
      </c>
      <c r="D50" s="65" t="s">
        <v>218</v>
      </c>
      <c r="E50" s="65">
        <v>2620243.6518999999</v>
      </c>
      <c r="F50" s="65">
        <v>0</v>
      </c>
      <c r="G50" s="65">
        <v>99251859.167899996</v>
      </c>
      <c r="H50" s="65">
        <v>4682869.4497999996</v>
      </c>
      <c r="I50" s="65">
        <v>3056163.0846000002</v>
      </c>
      <c r="J50" s="65">
        <f t="shared" si="12"/>
        <v>1528081.5423000001</v>
      </c>
      <c r="K50" s="65">
        <f t="shared" si="8"/>
        <v>1528081.5423000001</v>
      </c>
      <c r="L50" s="65">
        <v>135668982.86140001</v>
      </c>
      <c r="M50" s="70">
        <f t="shared" si="4"/>
        <v>243752036.6733</v>
      </c>
      <c r="N50" s="69"/>
      <c r="O50" s="181"/>
      <c r="P50" s="71">
        <v>24</v>
      </c>
      <c r="Q50" s="181"/>
      <c r="R50" s="65" t="s">
        <v>219</v>
      </c>
      <c r="S50" s="65">
        <v>3695820.5731000002</v>
      </c>
      <c r="T50" s="65">
        <v>0</v>
      </c>
      <c r="U50" s="65">
        <v>139993493.6435</v>
      </c>
      <c r="V50" s="65">
        <v>6083938.7275</v>
      </c>
      <c r="W50" s="65">
        <v>4310679.4265000001</v>
      </c>
      <c r="X50" s="65">
        <v>0</v>
      </c>
      <c r="Y50" s="65">
        <f t="shared" si="10"/>
        <v>4310679.4265000001</v>
      </c>
      <c r="Z50" s="65">
        <v>165345339.74860001</v>
      </c>
      <c r="AA50" s="70">
        <f t="shared" si="5"/>
        <v>319429272.11919999</v>
      </c>
    </row>
    <row r="51" spans="1:27" ht="24.9" customHeight="1">
      <c r="A51" s="179"/>
      <c r="B51" s="181"/>
      <c r="C51" s="61">
        <v>5</v>
      </c>
      <c r="D51" s="65" t="s">
        <v>220</v>
      </c>
      <c r="E51" s="65">
        <v>3521177.2104000002</v>
      </c>
      <c r="F51" s="65">
        <v>0</v>
      </c>
      <c r="G51" s="65">
        <v>133378201.0439</v>
      </c>
      <c r="H51" s="65">
        <v>6025327.9811000004</v>
      </c>
      <c r="I51" s="65">
        <v>4106981.3476</v>
      </c>
      <c r="J51" s="65">
        <f t="shared" si="12"/>
        <v>2053490.6738</v>
      </c>
      <c r="K51" s="65">
        <f t="shared" si="8"/>
        <v>2053490.6738</v>
      </c>
      <c r="L51" s="65">
        <v>173648979.36179999</v>
      </c>
      <c r="M51" s="70">
        <f t="shared" si="4"/>
        <v>318627176.27100003</v>
      </c>
      <c r="N51" s="69"/>
      <c r="O51" s="181"/>
      <c r="P51" s="71">
        <v>25</v>
      </c>
      <c r="Q51" s="181"/>
      <c r="R51" s="65" t="s">
        <v>221</v>
      </c>
      <c r="S51" s="65">
        <v>3677785.2752</v>
      </c>
      <c r="T51" s="65">
        <v>0</v>
      </c>
      <c r="U51" s="65">
        <v>139310337.00529999</v>
      </c>
      <c r="V51" s="65">
        <v>5876350.1352000004</v>
      </c>
      <c r="W51" s="65">
        <v>4289643.6684999997</v>
      </c>
      <c r="X51" s="65">
        <v>0</v>
      </c>
      <c r="Y51" s="65">
        <f t="shared" si="10"/>
        <v>4289643.6684999997</v>
      </c>
      <c r="Z51" s="65">
        <v>159472373.227</v>
      </c>
      <c r="AA51" s="70">
        <f t="shared" si="5"/>
        <v>312626489.31120002</v>
      </c>
    </row>
    <row r="52" spans="1:27" ht="24.9" customHeight="1">
      <c r="A52" s="179"/>
      <c r="B52" s="181"/>
      <c r="C52" s="61">
        <v>6</v>
      </c>
      <c r="D52" s="65" t="s">
        <v>222</v>
      </c>
      <c r="E52" s="65">
        <v>3069102.5888</v>
      </c>
      <c r="F52" s="65">
        <v>0</v>
      </c>
      <c r="G52" s="65">
        <v>116254126.86</v>
      </c>
      <c r="H52" s="65">
        <v>5033318.7423</v>
      </c>
      <c r="I52" s="65">
        <v>3579696.8835</v>
      </c>
      <c r="J52" s="65">
        <f t="shared" si="12"/>
        <v>1789848.44175</v>
      </c>
      <c r="K52" s="65">
        <f t="shared" si="8"/>
        <v>1789848.44175</v>
      </c>
      <c r="L52" s="65">
        <v>145583674.89199999</v>
      </c>
      <c r="M52" s="70">
        <f t="shared" si="4"/>
        <v>271730071.52485001</v>
      </c>
      <c r="N52" s="69"/>
      <c r="O52" s="181"/>
      <c r="P52" s="71">
        <v>26</v>
      </c>
      <c r="Q52" s="181"/>
      <c r="R52" s="65" t="s">
        <v>223</v>
      </c>
      <c r="S52" s="65">
        <v>3488643.6343999999</v>
      </c>
      <c r="T52" s="65">
        <v>0</v>
      </c>
      <c r="U52" s="65">
        <v>132145866.0625</v>
      </c>
      <c r="V52" s="65">
        <v>5808654.7424999997</v>
      </c>
      <c r="W52" s="65">
        <v>4069035.2908999999</v>
      </c>
      <c r="X52" s="65">
        <v>0</v>
      </c>
      <c r="Y52" s="65">
        <f t="shared" si="10"/>
        <v>4069035.2908999999</v>
      </c>
      <c r="Z52" s="65">
        <v>157557177.5501</v>
      </c>
      <c r="AA52" s="70">
        <f t="shared" si="5"/>
        <v>303069377.28039998</v>
      </c>
    </row>
    <row r="53" spans="1:27" ht="24.9" customHeight="1">
      <c r="A53" s="179"/>
      <c r="B53" s="181"/>
      <c r="C53" s="61">
        <v>7</v>
      </c>
      <c r="D53" s="65" t="s">
        <v>224</v>
      </c>
      <c r="E53" s="65">
        <v>3480896.8657999998</v>
      </c>
      <c r="F53" s="65">
        <v>0</v>
      </c>
      <c r="G53" s="65">
        <v>131852427.2545</v>
      </c>
      <c r="H53" s="65">
        <v>5759458.1354</v>
      </c>
      <c r="I53" s="65">
        <v>4059999.7236000001</v>
      </c>
      <c r="J53" s="65">
        <f t="shared" si="12"/>
        <v>2029999.8618000001</v>
      </c>
      <c r="K53" s="65">
        <f t="shared" si="8"/>
        <v>2029999.8618000001</v>
      </c>
      <c r="L53" s="65">
        <v>166127156.09850001</v>
      </c>
      <c r="M53" s="70">
        <f t="shared" si="4"/>
        <v>309249938.21600002</v>
      </c>
      <c r="N53" s="69"/>
      <c r="O53" s="181"/>
      <c r="P53" s="71">
        <v>27</v>
      </c>
      <c r="Q53" s="181"/>
      <c r="R53" s="65" t="s">
        <v>225</v>
      </c>
      <c r="S53" s="65">
        <v>3561913.0808999999</v>
      </c>
      <c r="T53" s="65">
        <v>0</v>
      </c>
      <c r="U53" s="65">
        <v>134921229.6381</v>
      </c>
      <c r="V53" s="65">
        <v>5765085.9241000004</v>
      </c>
      <c r="W53" s="65">
        <v>4154494.2815</v>
      </c>
      <c r="X53" s="65">
        <v>0</v>
      </c>
      <c r="Y53" s="65">
        <f t="shared" si="10"/>
        <v>4154494.2815</v>
      </c>
      <c r="Z53" s="65">
        <v>156324555.81099999</v>
      </c>
      <c r="AA53" s="70">
        <f t="shared" si="5"/>
        <v>304727278.73559999</v>
      </c>
    </row>
    <row r="54" spans="1:27" ht="24.9" customHeight="1">
      <c r="A54" s="179"/>
      <c r="B54" s="181"/>
      <c r="C54" s="61">
        <v>8</v>
      </c>
      <c r="D54" s="65" t="s">
        <v>226</v>
      </c>
      <c r="E54" s="65">
        <v>2789065.3358</v>
      </c>
      <c r="F54" s="65">
        <v>0</v>
      </c>
      <c r="G54" s="65">
        <v>105646633.17219999</v>
      </c>
      <c r="H54" s="65">
        <v>4691794.6904999996</v>
      </c>
      <c r="I54" s="65">
        <v>3253070.9553</v>
      </c>
      <c r="J54" s="65">
        <f t="shared" si="12"/>
        <v>1626535.47765</v>
      </c>
      <c r="K54" s="65">
        <f t="shared" si="8"/>
        <v>1626535.47765</v>
      </c>
      <c r="L54" s="65">
        <v>135921490.18529999</v>
      </c>
      <c r="M54" s="70">
        <f t="shared" si="4"/>
        <v>250675518.86144999</v>
      </c>
      <c r="N54" s="69"/>
      <c r="O54" s="181"/>
      <c r="P54" s="71">
        <v>28</v>
      </c>
      <c r="Q54" s="181"/>
      <c r="R54" s="65" t="s">
        <v>227</v>
      </c>
      <c r="S54" s="65">
        <v>3000251.3254</v>
      </c>
      <c r="T54" s="65">
        <v>0</v>
      </c>
      <c r="U54" s="65">
        <v>113646119.0539</v>
      </c>
      <c r="V54" s="65">
        <v>5107813.0061999997</v>
      </c>
      <c r="W54" s="65">
        <v>3499391.1113999998</v>
      </c>
      <c r="X54" s="65">
        <v>0</v>
      </c>
      <c r="Y54" s="65">
        <f t="shared" si="10"/>
        <v>3499391.1113999998</v>
      </c>
      <c r="Z54" s="65">
        <v>137729401.81569999</v>
      </c>
      <c r="AA54" s="70">
        <f t="shared" si="5"/>
        <v>262982976.31259999</v>
      </c>
    </row>
    <row r="55" spans="1:27" ht="24.9" customHeight="1">
      <c r="A55" s="179"/>
      <c r="B55" s="181"/>
      <c r="C55" s="61">
        <v>9</v>
      </c>
      <c r="D55" s="65" t="s">
        <v>228</v>
      </c>
      <c r="E55" s="65">
        <v>3236806.8259000001</v>
      </c>
      <c r="F55" s="65">
        <v>0</v>
      </c>
      <c r="G55" s="65">
        <v>122606573.2476</v>
      </c>
      <c r="H55" s="65">
        <v>5393546.0055</v>
      </c>
      <c r="I55" s="65">
        <v>3775301.4021999999</v>
      </c>
      <c r="J55" s="65">
        <f t="shared" si="12"/>
        <v>1887650.7010999999</v>
      </c>
      <c r="K55" s="65">
        <f t="shared" si="8"/>
        <v>1887650.7010999999</v>
      </c>
      <c r="L55" s="65">
        <v>155774999.15009999</v>
      </c>
      <c r="M55" s="70">
        <f t="shared" si="4"/>
        <v>288899575.93019998</v>
      </c>
      <c r="N55" s="69"/>
      <c r="O55" s="181"/>
      <c r="P55" s="71">
        <v>29</v>
      </c>
      <c r="Q55" s="181"/>
      <c r="R55" s="65" t="s">
        <v>229</v>
      </c>
      <c r="S55" s="65">
        <v>3589990.5292000002</v>
      </c>
      <c r="T55" s="65">
        <v>0</v>
      </c>
      <c r="U55" s="65">
        <v>135984771.55129999</v>
      </c>
      <c r="V55" s="65">
        <v>5748940.9027000004</v>
      </c>
      <c r="W55" s="65">
        <v>4187242.8624</v>
      </c>
      <c r="X55" s="65">
        <v>0</v>
      </c>
      <c r="Y55" s="65">
        <f t="shared" si="10"/>
        <v>4187242.8624</v>
      </c>
      <c r="Z55" s="65">
        <v>155867790.97040001</v>
      </c>
      <c r="AA55" s="70">
        <f t="shared" si="5"/>
        <v>305378736.81599998</v>
      </c>
    </row>
    <row r="56" spans="1:27" ht="24.9" customHeight="1">
      <c r="A56" s="179"/>
      <c r="B56" s="181"/>
      <c r="C56" s="61">
        <v>10</v>
      </c>
      <c r="D56" s="65" t="s">
        <v>230</v>
      </c>
      <c r="E56" s="65">
        <v>3521495.9789999998</v>
      </c>
      <c r="F56" s="65">
        <v>0</v>
      </c>
      <c r="G56" s="65">
        <v>133390275.6393</v>
      </c>
      <c r="H56" s="65">
        <v>5990900.4283999996</v>
      </c>
      <c r="I56" s="65">
        <v>4107353.1486</v>
      </c>
      <c r="J56" s="65">
        <f t="shared" si="12"/>
        <v>2053676.5743</v>
      </c>
      <c r="K56" s="65">
        <f t="shared" si="8"/>
        <v>2053676.5743</v>
      </c>
      <c r="L56" s="65">
        <v>172674976.5889</v>
      </c>
      <c r="M56" s="70">
        <f t="shared" si="4"/>
        <v>317631325.20990002</v>
      </c>
      <c r="N56" s="69"/>
      <c r="O56" s="181"/>
      <c r="P56" s="71">
        <v>30</v>
      </c>
      <c r="Q56" s="181"/>
      <c r="R56" s="65" t="s">
        <v>231</v>
      </c>
      <c r="S56" s="65">
        <v>3238387.5358000002</v>
      </c>
      <c r="T56" s="65">
        <v>0</v>
      </c>
      <c r="U56" s="65">
        <v>122666448.7465</v>
      </c>
      <c r="V56" s="65">
        <v>5544626.7936000004</v>
      </c>
      <c r="W56" s="65">
        <v>3777145.0885000001</v>
      </c>
      <c r="X56" s="65">
        <v>0</v>
      </c>
      <c r="Y56" s="65">
        <f t="shared" si="10"/>
        <v>3777145.0885000001</v>
      </c>
      <c r="Z56" s="65">
        <v>150087464.0785</v>
      </c>
      <c r="AA56" s="70">
        <f t="shared" si="5"/>
        <v>285314072.24290001</v>
      </c>
    </row>
    <row r="57" spans="1:27" ht="24.9" customHeight="1">
      <c r="A57" s="179"/>
      <c r="B57" s="181"/>
      <c r="C57" s="61">
        <v>11</v>
      </c>
      <c r="D57" s="65" t="s">
        <v>232</v>
      </c>
      <c r="E57" s="65">
        <v>2710240.8180999998</v>
      </c>
      <c r="F57" s="65">
        <v>0</v>
      </c>
      <c r="G57" s="65">
        <v>102660849.79880001</v>
      </c>
      <c r="H57" s="65">
        <v>4664041.1712999996</v>
      </c>
      <c r="I57" s="65">
        <v>3161132.7185</v>
      </c>
      <c r="J57" s="65">
        <f t="shared" si="12"/>
        <v>1580566.35925</v>
      </c>
      <c r="K57" s="65">
        <f t="shared" ref="K57:K77" si="13">I57-J57</f>
        <v>1580566.35925</v>
      </c>
      <c r="L57" s="65">
        <v>135136304.99090001</v>
      </c>
      <c r="M57" s="70">
        <f t="shared" si="4"/>
        <v>246752003.13835001</v>
      </c>
      <c r="N57" s="69"/>
      <c r="O57" s="181"/>
      <c r="P57" s="71">
        <v>31</v>
      </c>
      <c r="Q57" s="181"/>
      <c r="R57" s="65" t="s">
        <v>233</v>
      </c>
      <c r="S57" s="65">
        <v>3355253.3681999999</v>
      </c>
      <c r="T57" s="65">
        <v>0</v>
      </c>
      <c r="U57" s="65">
        <v>127093193.9929</v>
      </c>
      <c r="V57" s="65">
        <v>5343450.7308999998</v>
      </c>
      <c r="W57" s="65">
        <v>3913453.4208</v>
      </c>
      <c r="X57" s="65">
        <v>0</v>
      </c>
      <c r="Y57" s="65">
        <f t="shared" si="10"/>
        <v>3913453.4208</v>
      </c>
      <c r="Z57" s="65">
        <v>144395916.83160001</v>
      </c>
      <c r="AA57" s="70">
        <f t="shared" si="5"/>
        <v>284101268.34439999</v>
      </c>
    </row>
    <row r="58" spans="1:27" ht="24.9" customHeight="1">
      <c r="A58" s="179"/>
      <c r="B58" s="181"/>
      <c r="C58" s="61">
        <v>12</v>
      </c>
      <c r="D58" s="65" t="s">
        <v>234</v>
      </c>
      <c r="E58" s="65">
        <v>3205727.875</v>
      </c>
      <c r="F58" s="65">
        <v>0</v>
      </c>
      <c r="G58" s="65">
        <v>121429337.8203</v>
      </c>
      <c r="H58" s="65">
        <v>5334457.5010000002</v>
      </c>
      <c r="I58" s="65">
        <v>3739051.9709000001</v>
      </c>
      <c r="J58" s="65">
        <f t="shared" si="12"/>
        <v>1869525.98545</v>
      </c>
      <c r="K58" s="65">
        <f t="shared" si="13"/>
        <v>1869525.98545</v>
      </c>
      <c r="L58" s="65">
        <v>154103304.1663</v>
      </c>
      <c r="M58" s="70">
        <f t="shared" si="4"/>
        <v>285942353.34805</v>
      </c>
      <c r="N58" s="69"/>
      <c r="O58" s="181"/>
      <c r="P58" s="71">
        <v>32</v>
      </c>
      <c r="Q58" s="181"/>
      <c r="R58" s="65" t="s">
        <v>235</v>
      </c>
      <c r="S58" s="65">
        <v>3600117.9857000001</v>
      </c>
      <c r="T58" s="65">
        <v>0</v>
      </c>
      <c r="U58" s="65">
        <v>136368388.1257</v>
      </c>
      <c r="V58" s="65">
        <v>5886116.7362000002</v>
      </c>
      <c r="W58" s="65">
        <v>4199055.1834000004</v>
      </c>
      <c r="X58" s="65">
        <v>0</v>
      </c>
      <c r="Y58" s="65">
        <f t="shared" si="10"/>
        <v>4199055.1834000004</v>
      </c>
      <c r="Z58" s="65">
        <v>159748683.789</v>
      </c>
      <c r="AA58" s="70">
        <f t="shared" si="5"/>
        <v>309802361.81999999</v>
      </c>
    </row>
    <row r="59" spans="1:27" ht="24.9" customHeight="1">
      <c r="A59" s="179"/>
      <c r="B59" s="181"/>
      <c r="C59" s="61">
        <v>13</v>
      </c>
      <c r="D59" s="65" t="s">
        <v>236</v>
      </c>
      <c r="E59" s="65">
        <v>3206631.7080000001</v>
      </c>
      <c r="F59" s="65">
        <v>0</v>
      </c>
      <c r="G59" s="65">
        <v>121463573.9861</v>
      </c>
      <c r="H59" s="65">
        <v>5335810.4993000003</v>
      </c>
      <c r="I59" s="65">
        <v>3740106.1708</v>
      </c>
      <c r="J59" s="65">
        <f t="shared" si="12"/>
        <v>1870053.0854</v>
      </c>
      <c r="K59" s="65">
        <f t="shared" si="13"/>
        <v>1870053.0854</v>
      </c>
      <c r="L59" s="65">
        <v>154141582.34670001</v>
      </c>
      <c r="M59" s="70">
        <f t="shared" si="4"/>
        <v>286017651.62550002</v>
      </c>
      <c r="N59" s="69"/>
      <c r="O59" s="181"/>
      <c r="P59" s="71">
        <v>33</v>
      </c>
      <c r="Q59" s="181"/>
      <c r="R59" s="65" t="s">
        <v>237</v>
      </c>
      <c r="S59" s="65">
        <v>3489192.5011999998</v>
      </c>
      <c r="T59" s="65">
        <v>0</v>
      </c>
      <c r="U59" s="65">
        <v>132166656.51729999</v>
      </c>
      <c r="V59" s="65">
        <v>5357515.0910999998</v>
      </c>
      <c r="W59" s="65">
        <v>4069675.4704999998</v>
      </c>
      <c r="X59" s="65">
        <v>0</v>
      </c>
      <c r="Y59" s="65">
        <f t="shared" ref="Y59:Y82" si="14">W59-X59</f>
        <v>4069675.4704999998</v>
      </c>
      <c r="Z59" s="65">
        <v>144793816.90759999</v>
      </c>
      <c r="AA59" s="70">
        <f t="shared" si="5"/>
        <v>289876856.48769999</v>
      </c>
    </row>
    <row r="60" spans="1:27" ht="24.9" customHeight="1">
      <c r="A60" s="179"/>
      <c r="B60" s="181"/>
      <c r="C60" s="61">
        <v>14</v>
      </c>
      <c r="D60" s="65" t="s">
        <v>238</v>
      </c>
      <c r="E60" s="65">
        <v>3307163.5857000002</v>
      </c>
      <c r="F60" s="65">
        <v>0</v>
      </c>
      <c r="G60" s="65">
        <v>125271607.55069999</v>
      </c>
      <c r="H60" s="65">
        <v>5461491.5322000002</v>
      </c>
      <c r="I60" s="65">
        <v>3857363.1340999999</v>
      </c>
      <c r="J60" s="65">
        <f t="shared" si="12"/>
        <v>1928681.56705</v>
      </c>
      <c r="K60" s="65">
        <f t="shared" si="13"/>
        <v>1928681.56705</v>
      </c>
      <c r="L60" s="65">
        <v>157697271.46540001</v>
      </c>
      <c r="M60" s="70">
        <f t="shared" si="4"/>
        <v>293666215.70104998</v>
      </c>
      <c r="N60" s="69"/>
      <c r="O60" s="182"/>
      <c r="P60" s="71">
        <v>34</v>
      </c>
      <c r="Q60" s="182"/>
      <c r="R60" s="65" t="s">
        <v>239</v>
      </c>
      <c r="S60" s="65">
        <v>3419694.9315999998</v>
      </c>
      <c r="T60" s="65">
        <v>0</v>
      </c>
      <c r="U60" s="65">
        <v>129534167.362</v>
      </c>
      <c r="V60" s="65">
        <v>5555985.1573000001</v>
      </c>
      <c r="W60" s="65">
        <v>3988615.8687999998</v>
      </c>
      <c r="X60" s="65">
        <v>0</v>
      </c>
      <c r="Y60" s="65">
        <f t="shared" si="14"/>
        <v>3988615.8687999998</v>
      </c>
      <c r="Z60" s="65">
        <v>150408807.7938</v>
      </c>
      <c r="AA60" s="70">
        <f t="shared" si="5"/>
        <v>292907271.1135</v>
      </c>
    </row>
    <row r="61" spans="1:27" ht="24.9" customHeight="1">
      <c r="A61" s="179"/>
      <c r="B61" s="181"/>
      <c r="C61" s="61">
        <v>15</v>
      </c>
      <c r="D61" s="65" t="s">
        <v>240</v>
      </c>
      <c r="E61" s="65">
        <v>3021418.0339000002</v>
      </c>
      <c r="F61" s="65">
        <v>0</v>
      </c>
      <c r="G61" s="65">
        <v>114447889.97480001</v>
      </c>
      <c r="H61" s="65">
        <v>4962576.2610999998</v>
      </c>
      <c r="I61" s="65">
        <v>3524079.2401999999</v>
      </c>
      <c r="J61" s="65">
        <f t="shared" si="12"/>
        <v>1762039.6200999999</v>
      </c>
      <c r="K61" s="65">
        <f t="shared" si="13"/>
        <v>1762039.6200999999</v>
      </c>
      <c r="L61" s="65">
        <v>143582272.89300001</v>
      </c>
      <c r="M61" s="70">
        <f t="shared" si="4"/>
        <v>267776196.78290001</v>
      </c>
      <c r="N61" s="69"/>
      <c r="O61" s="61"/>
      <c r="P61" s="173" t="s">
        <v>241</v>
      </c>
      <c r="Q61" s="174"/>
      <c r="R61" s="66"/>
      <c r="S61" s="66">
        <f>SUM(S27:S60)</f>
        <v>121433345.5344</v>
      </c>
      <c r="T61" s="66">
        <f t="shared" ref="T61:AA61" si="15">SUM(T27:T60)</f>
        <v>0</v>
      </c>
      <c r="U61" s="66">
        <f t="shared" si="15"/>
        <v>4599757469.2406998</v>
      </c>
      <c r="V61" s="66">
        <f t="shared" si="15"/>
        <v>194944416.61590001</v>
      </c>
      <c r="W61" s="66">
        <f t="shared" si="15"/>
        <v>141635724.44319999</v>
      </c>
      <c r="X61" s="66">
        <f t="shared" si="15"/>
        <v>0</v>
      </c>
      <c r="Y61" s="66">
        <f t="shared" si="15"/>
        <v>141635724.44319999</v>
      </c>
      <c r="Z61" s="66">
        <f t="shared" si="15"/>
        <v>5284805428.4244003</v>
      </c>
      <c r="AA61" s="66">
        <f t="shared" si="15"/>
        <v>10342576384.2586</v>
      </c>
    </row>
    <row r="62" spans="1:27" ht="24.9" customHeight="1">
      <c r="A62" s="179"/>
      <c r="B62" s="181"/>
      <c r="C62" s="61">
        <v>16</v>
      </c>
      <c r="D62" s="65" t="s">
        <v>242</v>
      </c>
      <c r="E62" s="65">
        <v>3085020.0189</v>
      </c>
      <c r="F62" s="65">
        <v>0</v>
      </c>
      <c r="G62" s="65">
        <v>116857061.0678</v>
      </c>
      <c r="H62" s="65">
        <v>5279075.5296</v>
      </c>
      <c r="I62" s="65">
        <v>3598262.4325999999</v>
      </c>
      <c r="J62" s="65">
        <f t="shared" si="12"/>
        <v>1799131.2163</v>
      </c>
      <c r="K62" s="65">
        <f t="shared" si="13"/>
        <v>1799131.2163</v>
      </c>
      <c r="L62" s="65">
        <v>152536472.09670001</v>
      </c>
      <c r="M62" s="70">
        <f t="shared" si="4"/>
        <v>279556759.92930001</v>
      </c>
      <c r="N62" s="69"/>
      <c r="O62" s="180">
        <v>21</v>
      </c>
      <c r="P62" s="71">
        <v>1</v>
      </c>
      <c r="Q62" s="180" t="s">
        <v>109</v>
      </c>
      <c r="R62" s="65" t="s">
        <v>243</v>
      </c>
      <c r="S62" s="65">
        <v>2738026.0855</v>
      </c>
      <c r="T62" s="65">
        <v>0</v>
      </c>
      <c r="U62" s="65">
        <v>103713324.2321</v>
      </c>
      <c r="V62" s="65">
        <v>4497768.4280000003</v>
      </c>
      <c r="W62" s="65">
        <v>3193540.5096</v>
      </c>
      <c r="X62" s="65">
        <f>W62/2</f>
        <v>1596770.2548</v>
      </c>
      <c r="Y62" s="65">
        <f t="shared" si="14"/>
        <v>1596770.2548</v>
      </c>
      <c r="Z62" s="65">
        <v>120072577.22130001</v>
      </c>
      <c r="AA62" s="70">
        <f t="shared" si="5"/>
        <v>232618466.22170001</v>
      </c>
    </row>
    <row r="63" spans="1:27" ht="24.9" customHeight="1">
      <c r="A63" s="179"/>
      <c r="B63" s="181"/>
      <c r="C63" s="61">
        <v>17</v>
      </c>
      <c r="D63" s="65" t="s">
        <v>244</v>
      </c>
      <c r="E63" s="65">
        <v>2879682.8056999999</v>
      </c>
      <c r="F63" s="65">
        <v>0</v>
      </c>
      <c r="G63" s="65">
        <v>109079120.2066</v>
      </c>
      <c r="H63" s="65">
        <v>5017332.8970999997</v>
      </c>
      <c r="I63" s="65">
        <v>3358764.0904000001</v>
      </c>
      <c r="J63" s="65">
        <f t="shared" si="12"/>
        <v>1679382.0452000001</v>
      </c>
      <c r="K63" s="65">
        <f t="shared" si="13"/>
        <v>1679382.0452000001</v>
      </c>
      <c r="L63" s="65">
        <v>145131413.36669999</v>
      </c>
      <c r="M63" s="70">
        <f t="shared" si="4"/>
        <v>263786931.3213</v>
      </c>
      <c r="N63" s="69"/>
      <c r="O63" s="181"/>
      <c r="P63" s="71">
        <v>2</v>
      </c>
      <c r="Q63" s="181"/>
      <c r="R63" s="65" t="s">
        <v>245</v>
      </c>
      <c r="S63" s="65">
        <v>4473826.1994000003</v>
      </c>
      <c r="T63" s="65">
        <v>0</v>
      </c>
      <c r="U63" s="65">
        <v>169463464.80399999</v>
      </c>
      <c r="V63" s="65">
        <v>5840045.0436000004</v>
      </c>
      <c r="W63" s="65">
        <v>5218118.7301000003</v>
      </c>
      <c r="X63" s="65">
        <f t="shared" ref="X63:X121" si="16">W63/2</f>
        <v>2609059.3650500001</v>
      </c>
      <c r="Y63" s="65">
        <f t="shared" si="14"/>
        <v>2609059.3650500001</v>
      </c>
      <c r="Z63" s="65">
        <v>158047427.0756</v>
      </c>
      <c r="AA63" s="70">
        <f t="shared" si="5"/>
        <v>340433822.48764998</v>
      </c>
    </row>
    <row r="64" spans="1:27" ht="24.9" customHeight="1">
      <c r="A64" s="179"/>
      <c r="B64" s="181"/>
      <c r="C64" s="61">
        <v>18</v>
      </c>
      <c r="D64" s="65" t="s">
        <v>246</v>
      </c>
      <c r="E64" s="65">
        <v>3577731.1612</v>
      </c>
      <c r="F64" s="65">
        <v>0</v>
      </c>
      <c r="G64" s="65">
        <v>135520400.5887</v>
      </c>
      <c r="H64" s="65">
        <v>5858966.0421000002</v>
      </c>
      <c r="I64" s="65">
        <v>4172943.9525000001</v>
      </c>
      <c r="J64" s="65">
        <f t="shared" si="12"/>
        <v>2086471.9762500001</v>
      </c>
      <c r="K64" s="65">
        <f t="shared" si="13"/>
        <v>2086471.9762500001</v>
      </c>
      <c r="L64" s="65">
        <v>168942371.51069999</v>
      </c>
      <c r="M64" s="70">
        <f t="shared" si="4"/>
        <v>315985941.27894998</v>
      </c>
      <c r="N64" s="69"/>
      <c r="O64" s="181"/>
      <c r="P64" s="71">
        <v>3</v>
      </c>
      <c r="Q64" s="181"/>
      <c r="R64" s="65" t="s">
        <v>247</v>
      </c>
      <c r="S64" s="65">
        <v>3768266.9183</v>
      </c>
      <c r="T64" s="65">
        <v>0</v>
      </c>
      <c r="U64" s="65">
        <v>142737679.07519999</v>
      </c>
      <c r="V64" s="65">
        <v>5970273.9698999999</v>
      </c>
      <c r="W64" s="65">
        <v>4395178.3799000001</v>
      </c>
      <c r="X64" s="65">
        <f t="shared" si="16"/>
        <v>2197589.18995</v>
      </c>
      <c r="Y64" s="65">
        <f t="shared" si="14"/>
        <v>2197589.18995</v>
      </c>
      <c r="Z64" s="65">
        <v>161731782.3466</v>
      </c>
      <c r="AA64" s="70">
        <f t="shared" si="5"/>
        <v>316405591.49994999</v>
      </c>
    </row>
    <row r="65" spans="1:27" ht="24.9" customHeight="1">
      <c r="A65" s="179"/>
      <c r="B65" s="181"/>
      <c r="C65" s="61">
        <v>19</v>
      </c>
      <c r="D65" s="65" t="s">
        <v>248</v>
      </c>
      <c r="E65" s="65">
        <v>2985351.7598999999</v>
      </c>
      <c r="F65" s="65">
        <v>0</v>
      </c>
      <c r="G65" s="65">
        <v>113081740.4016</v>
      </c>
      <c r="H65" s="65">
        <v>5069622.301</v>
      </c>
      <c r="I65" s="65">
        <v>3482012.7648999998</v>
      </c>
      <c r="J65" s="65">
        <f t="shared" si="12"/>
        <v>1741006.3824499999</v>
      </c>
      <c r="K65" s="65">
        <f t="shared" si="13"/>
        <v>1741006.3824499999</v>
      </c>
      <c r="L65" s="65">
        <v>146610752.45269999</v>
      </c>
      <c r="M65" s="70">
        <f t="shared" si="4"/>
        <v>269488473.29764998</v>
      </c>
      <c r="N65" s="69"/>
      <c r="O65" s="181"/>
      <c r="P65" s="71">
        <v>4</v>
      </c>
      <c r="Q65" s="181"/>
      <c r="R65" s="65" t="s">
        <v>249</v>
      </c>
      <c r="S65" s="65">
        <v>3111338.9418000001</v>
      </c>
      <c r="T65" s="65">
        <v>0</v>
      </c>
      <c r="U65" s="65">
        <v>117853992.0316</v>
      </c>
      <c r="V65" s="65">
        <v>5081194.9275000002</v>
      </c>
      <c r="W65" s="65">
        <v>3628959.9292000001</v>
      </c>
      <c r="X65" s="65">
        <f t="shared" si="16"/>
        <v>1814479.9646000001</v>
      </c>
      <c r="Y65" s="65">
        <f t="shared" si="14"/>
        <v>1814479.9646000001</v>
      </c>
      <c r="Z65" s="65">
        <v>136578514.56869999</v>
      </c>
      <c r="AA65" s="70">
        <f t="shared" si="5"/>
        <v>264439520.43419999</v>
      </c>
    </row>
    <row r="66" spans="1:27" ht="24.9" customHeight="1">
      <c r="A66" s="179"/>
      <c r="B66" s="181"/>
      <c r="C66" s="61">
        <v>20</v>
      </c>
      <c r="D66" s="65" t="s">
        <v>250</v>
      </c>
      <c r="E66" s="65">
        <v>3141087.8067000001</v>
      </c>
      <c r="F66" s="65">
        <v>0</v>
      </c>
      <c r="G66" s="65">
        <v>118980845.3083</v>
      </c>
      <c r="H66" s="65">
        <v>5292696.4702000003</v>
      </c>
      <c r="I66" s="65">
        <v>3663657.9934</v>
      </c>
      <c r="J66" s="65">
        <f t="shared" si="12"/>
        <v>1831828.9967</v>
      </c>
      <c r="K66" s="65">
        <f t="shared" si="13"/>
        <v>1831828.9967</v>
      </c>
      <c r="L66" s="65">
        <v>152921827.2229</v>
      </c>
      <c r="M66" s="70">
        <f t="shared" si="4"/>
        <v>282168285.80479997</v>
      </c>
      <c r="N66" s="69"/>
      <c r="O66" s="181"/>
      <c r="P66" s="71">
        <v>5</v>
      </c>
      <c r="Q66" s="181"/>
      <c r="R66" s="65" t="s">
        <v>251</v>
      </c>
      <c r="S66" s="65">
        <v>4143696.9624999999</v>
      </c>
      <c r="T66" s="65">
        <v>0</v>
      </c>
      <c r="U66" s="65">
        <v>156958543.55239999</v>
      </c>
      <c r="V66" s="65">
        <v>6451588.8937999997</v>
      </c>
      <c r="W66" s="65">
        <v>4833067.2154999999</v>
      </c>
      <c r="X66" s="65">
        <f t="shared" si="16"/>
        <v>2416533.60775</v>
      </c>
      <c r="Y66" s="65">
        <f t="shared" si="14"/>
        <v>2416533.60775</v>
      </c>
      <c r="Z66" s="65">
        <v>175348842.90959999</v>
      </c>
      <c r="AA66" s="70">
        <f t="shared" si="5"/>
        <v>345319205.92605001</v>
      </c>
    </row>
    <row r="67" spans="1:27" ht="24.9" customHeight="1">
      <c r="A67" s="179"/>
      <c r="B67" s="181"/>
      <c r="C67" s="61">
        <v>21</v>
      </c>
      <c r="D67" s="65" t="s">
        <v>252</v>
      </c>
      <c r="E67" s="65">
        <v>3267187.5427999999</v>
      </c>
      <c r="F67" s="65">
        <v>0</v>
      </c>
      <c r="G67" s="65">
        <v>123757360.36390001</v>
      </c>
      <c r="H67" s="65">
        <v>5520659.6248000003</v>
      </c>
      <c r="I67" s="65">
        <v>3810736.4372</v>
      </c>
      <c r="J67" s="65">
        <f t="shared" si="12"/>
        <v>1905368.2186</v>
      </c>
      <c r="K67" s="65">
        <f t="shared" si="13"/>
        <v>1905368.2186</v>
      </c>
      <c r="L67" s="65">
        <v>159371218.10679999</v>
      </c>
      <c r="M67" s="70">
        <f t="shared" si="4"/>
        <v>293821793.85689998</v>
      </c>
      <c r="N67" s="69"/>
      <c r="O67" s="181"/>
      <c r="P67" s="71">
        <v>6</v>
      </c>
      <c r="Q67" s="181"/>
      <c r="R67" s="65" t="s">
        <v>253</v>
      </c>
      <c r="S67" s="65">
        <v>5069562.5711000003</v>
      </c>
      <c r="T67" s="65">
        <v>0</v>
      </c>
      <c r="U67" s="65">
        <v>192029283.22060001</v>
      </c>
      <c r="V67" s="65">
        <v>6799536.8448999999</v>
      </c>
      <c r="W67" s="65">
        <v>5912965.3737000003</v>
      </c>
      <c r="X67" s="65">
        <f t="shared" si="16"/>
        <v>2956482.6868500002</v>
      </c>
      <c r="Y67" s="65">
        <f t="shared" si="14"/>
        <v>2956482.6868500002</v>
      </c>
      <c r="Z67" s="65">
        <v>185192768.5564</v>
      </c>
      <c r="AA67" s="70">
        <f t="shared" si="5"/>
        <v>392047633.87984997</v>
      </c>
    </row>
    <row r="68" spans="1:27" ht="24.9" customHeight="1">
      <c r="A68" s="179"/>
      <c r="B68" s="181"/>
      <c r="C68" s="61">
        <v>22</v>
      </c>
      <c r="D68" s="65" t="s">
        <v>254</v>
      </c>
      <c r="E68" s="65">
        <v>2808233.2056</v>
      </c>
      <c r="F68" s="65">
        <v>0</v>
      </c>
      <c r="G68" s="65">
        <v>106372690.3515</v>
      </c>
      <c r="H68" s="65">
        <v>5017844.5351</v>
      </c>
      <c r="I68" s="65">
        <v>3275427.7067</v>
      </c>
      <c r="J68" s="65">
        <f t="shared" si="12"/>
        <v>1637713.85335</v>
      </c>
      <c r="K68" s="65">
        <f t="shared" si="13"/>
        <v>1637713.85335</v>
      </c>
      <c r="L68" s="65">
        <v>145145888.30880001</v>
      </c>
      <c r="M68" s="70">
        <f t="shared" si="4"/>
        <v>260982370.25435001</v>
      </c>
      <c r="N68" s="69"/>
      <c r="O68" s="181"/>
      <c r="P68" s="71">
        <v>7</v>
      </c>
      <c r="Q68" s="181"/>
      <c r="R68" s="65" t="s">
        <v>255</v>
      </c>
      <c r="S68" s="65">
        <v>3453752.6889999998</v>
      </c>
      <c r="T68" s="65">
        <v>0</v>
      </c>
      <c r="U68" s="65">
        <v>130824236.60699999</v>
      </c>
      <c r="V68" s="65">
        <v>5128652.1946999999</v>
      </c>
      <c r="W68" s="65">
        <v>4028339.6789000002</v>
      </c>
      <c r="X68" s="65">
        <f t="shared" si="16"/>
        <v>2014169.8394500001</v>
      </c>
      <c r="Y68" s="65">
        <f t="shared" si="14"/>
        <v>2014169.8394500001</v>
      </c>
      <c r="Z68" s="65">
        <v>137921145.868</v>
      </c>
      <c r="AA68" s="70">
        <f t="shared" si="5"/>
        <v>279341957.19814998</v>
      </c>
    </row>
    <row r="69" spans="1:27" ht="24.9" customHeight="1">
      <c r="A69" s="179"/>
      <c r="B69" s="181"/>
      <c r="C69" s="61">
        <v>23</v>
      </c>
      <c r="D69" s="65" t="s">
        <v>256</v>
      </c>
      <c r="E69" s="65">
        <v>2932341.7588999998</v>
      </c>
      <c r="F69" s="65">
        <v>0</v>
      </c>
      <c r="G69" s="65">
        <v>111073781.6587</v>
      </c>
      <c r="H69" s="65">
        <v>5237462.3054</v>
      </c>
      <c r="I69" s="65">
        <v>3420183.7026</v>
      </c>
      <c r="J69" s="65">
        <f t="shared" si="12"/>
        <v>1710091.8513</v>
      </c>
      <c r="K69" s="65">
        <f t="shared" si="13"/>
        <v>1710091.8513</v>
      </c>
      <c r="L69" s="65">
        <v>151359176.80320001</v>
      </c>
      <c r="M69" s="70">
        <f t="shared" si="4"/>
        <v>272312854.3775</v>
      </c>
      <c r="N69" s="69"/>
      <c r="O69" s="181"/>
      <c r="P69" s="71">
        <v>8</v>
      </c>
      <c r="Q69" s="181"/>
      <c r="R69" s="65" t="s">
        <v>257</v>
      </c>
      <c r="S69" s="65">
        <v>3669110.6293000001</v>
      </c>
      <c r="T69" s="65">
        <v>0</v>
      </c>
      <c r="U69" s="65">
        <v>138981751.25029999</v>
      </c>
      <c r="V69" s="65">
        <v>5388018.5528999995</v>
      </c>
      <c r="W69" s="65">
        <v>4279525.8563999999</v>
      </c>
      <c r="X69" s="65">
        <f t="shared" si="16"/>
        <v>2139762.9282</v>
      </c>
      <c r="Y69" s="65">
        <f t="shared" si="14"/>
        <v>2139762.9282</v>
      </c>
      <c r="Z69" s="65">
        <v>145258976.5334</v>
      </c>
      <c r="AA69" s="70">
        <f t="shared" si="5"/>
        <v>295437619.89410001</v>
      </c>
    </row>
    <row r="70" spans="1:27" ht="24.9" customHeight="1">
      <c r="A70" s="179"/>
      <c r="B70" s="181"/>
      <c r="C70" s="61">
        <v>24</v>
      </c>
      <c r="D70" s="65" t="s">
        <v>258</v>
      </c>
      <c r="E70" s="65">
        <v>3003542.6686999998</v>
      </c>
      <c r="F70" s="65">
        <v>0</v>
      </c>
      <c r="G70" s="65">
        <v>113770791.4059</v>
      </c>
      <c r="H70" s="65">
        <v>4829152.4397</v>
      </c>
      <c r="I70" s="65">
        <v>3503230.0222999998</v>
      </c>
      <c r="J70" s="65">
        <f t="shared" si="12"/>
        <v>1751615.0111499999</v>
      </c>
      <c r="K70" s="65">
        <f t="shared" si="13"/>
        <v>1751615.0111499999</v>
      </c>
      <c r="L70" s="65">
        <v>139807529.65000001</v>
      </c>
      <c r="M70" s="70">
        <f t="shared" si="4"/>
        <v>263162631.17545</v>
      </c>
      <c r="N70" s="69"/>
      <c r="O70" s="181"/>
      <c r="P70" s="71">
        <v>9</v>
      </c>
      <c r="Q70" s="181"/>
      <c r="R70" s="65" t="s">
        <v>259</v>
      </c>
      <c r="S70" s="65">
        <v>4558187.1555000003</v>
      </c>
      <c r="T70" s="65">
        <v>0</v>
      </c>
      <c r="U70" s="65">
        <v>172658962.18650001</v>
      </c>
      <c r="V70" s="65">
        <v>6762960.4126000004</v>
      </c>
      <c r="W70" s="65">
        <v>5316514.4802999999</v>
      </c>
      <c r="X70" s="65">
        <f t="shared" si="16"/>
        <v>2658257.24015</v>
      </c>
      <c r="Y70" s="65">
        <f t="shared" si="14"/>
        <v>2658257.24015</v>
      </c>
      <c r="Z70" s="65">
        <v>184157971.0266</v>
      </c>
      <c r="AA70" s="70">
        <f t="shared" si="5"/>
        <v>370796338.02135003</v>
      </c>
    </row>
    <row r="71" spans="1:27" ht="24.9" customHeight="1">
      <c r="A71" s="179"/>
      <c r="B71" s="181"/>
      <c r="C71" s="61">
        <v>25</v>
      </c>
      <c r="D71" s="65" t="s">
        <v>260</v>
      </c>
      <c r="E71" s="65">
        <v>3538838.6269999999</v>
      </c>
      <c r="F71" s="65">
        <v>0</v>
      </c>
      <c r="G71" s="65">
        <v>134047195.48100001</v>
      </c>
      <c r="H71" s="65">
        <v>5797774.1369000003</v>
      </c>
      <c r="I71" s="65">
        <v>4127581.0232000002</v>
      </c>
      <c r="J71" s="65">
        <f t="shared" si="12"/>
        <v>2063790.5116000001</v>
      </c>
      <c r="K71" s="65">
        <f t="shared" si="13"/>
        <v>2063790.5116000001</v>
      </c>
      <c r="L71" s="65">
        <v>167211168.4316</v>
      </c>
      <c r="M71" s="70">
        <f t="shared" si="4"/>
        <v>312658767.18809998</v>
      </c>
      <c r="N71" s="69"/>
      <c r="O71" s="181"/>
      <c r="P71" s="71">
        <v>10</v>
      </c>
      <c r="Q71" s="181"/>
      <c r="R71" s="65" t="s">
        <v>261</v>
      </c>
      <c r="S71" s="65">
        <v>3173899.2752</v>
      </c>
      <c r="T71" s="65">
        <v>0</v>
      </c>
      <c r="U71" s="65">
        <v>120223706.5412</v>
      </c>
      <c r="V71" s="65">
        <v>5125821.1310999999</v>
      </c>
      <c r="W71" s="65">
        <v>3701928.1745000002</v>
      </c>
      <c r="X71" s="65">
        <f t="shared" si="16"/>
        <v>1850964.0872500001</v>
      </c>
      <c r="Y71" s="65">
        <f t="shared" si="14"/>
        <v>1850964.0872500001</v>
      </c>
      <c r="Z71" s="65">
        <v>137841051.1882</v>
      </c>
      <c r="AA71" s="70">
        <f t="shared" si="5"/>
        <v>268215442.22295001</v>
      </c>
    </row>
    <row r="72" spans="1:27" ht="24.9" customHeight="1">
      <c r="A72" s="179"/>
      <c r="B72" s="181"/>
      <c r="C72" s="61">
        <v>26</v>
      </c>
      <c r="D72" s="65" t="s">
        <v>262</v>
      </c>
      <c r="E72" s="65">
        <v>2636104.6326000001</v>
      </c>
      <c r="F72" s="65">
        <v>0</v>
      </c>
      <c r="G72" s="65">
        <v>99852655.136399999</v>
      </c>
      <c r="H72" s="65">
        <v>4440500.8430000003</v>
      </c>
      <c r="I72" s="65">
        <v>3074662.7930999999</v>
      </c>
      <c r="J72" s="65">
        <f t="shared" si="12"/>
        <v>1537331.3965499999</v>
      </c>
      <c r="K72" s="65">
        <f t="shared" si="13"/>
        <v>1537331.3965499999</v>
      </c>
      <c r="L72" s="65">
        <v>128812041.9401</v>
      </c>
      <c r="M72" s="70">
        <f t="shared" ref="M72:M135" si="17">E72+F72+G72+H72+K72+L72</f>
        <v>237278633.94865</v>
      </c>
      <c r="N72" s="69"/>
      <c r="O72" s="181"/>
      <c r="P72" s="71">
        <v>11</v>
      </c>
      <c r="Q72" s="181"/>
      <c r="R72" s="65" t="s">
        <v>263</v>
      </c>
      <c r="S72" s="65">
        <v>3352465.9745999998</v>
      </c>
      <c r="T72" s="65">
        <v>0</v>
      </c>
      <c r="U72" s="65">
        <v>126987610.6865</v>
      </c>
      <c r="V72" s="65">
        <v>5464718.7744000005</v>
      </c>
      <c r="W72" s="65">
        <v>3910202.2998000002</v>
      </c>
      <c r="X72" s="65">
        <f t="shared" si="16"/>
        <v>1955101.1499000001</v>
      </c>
      <c r="Y72" s="65">
        <f t="shared" si="14"/>
        <v>1955101.1499000001</v>
      </c>
      <c r="Z72" s="65">
        <v>147428931.19190001</v>
      </c>
      <c r="AA72" s="70">
        <f t="shared" ref="AA72:AA135" si="18">S72+T72+U72+V72+Y72+Z72</f>
        <v>285188827.7773</v>
      </c>
    </row>
    <row r="73" spans="1:27" ht="24.9" customHeight="1">
      <c r="A73" s="179"/>
      <c r="B73" s="181"/>
      <c r="C73" s="61">
        <v>27</v>
      </c>
      <c r="D73" s="65" t="s">
        <v>264</v>
      </c>
      <c r="E73" s="65">
        <v>3234521.9117000001</v>
      </c>
      <c r="F73" s="65">
        <v>0</v>
      </c>
      <c r="G73" s="65">
        <v>122520023.285</v>
      </c>
      <c r="H73" s="65">
        <v>5279075.5296</v>
      </c>
      <c r="I73" s="65">
        <v>3772636.3558</v>
      </c>
      <c r="J73" s="65">
        <f t="shared" si="12"/>
        <v>1886318.1779</v>
      </c>
      <c r="K73" s="65">
        <f t="shared" si="13"/>
        <v>1886318.1779</v>
      </c>
      <c r="L73" s="65">
        <v>152536472.09670001</v>
      </c>
      <c r="M73" s="70">
        <f t="shared" si="17"/>
        <v>285456411.00089997</v>
      </c>
      <c r="N73" s="69"/>
      <c r="O73" s="181"/>
      <c r="P73" s="71">
        <v>12</v>
      </c>
      <c r="Q73" s="181"/>
      <c r="R73" s="65" t="s">
        <v>265</v>
      </c>
      <c r="S73" s="65">
        <v>3698498.6734000002</v>
      </c>
      <c r="T73" s="65">
        <v>0</v>
      </c>
      <c r="U73" s="65">
        <v>140094937.0458</v>
      </c>
      <c r="V73" s="65">
        <v>5946033.6983000003</v>
      </c>
      <c r="W73" s="65">
        <v>4313803.0716000004</v>
      </c>
      <c r="X73" s="65">
        <f t="shared" si="16"/>
        <v>2156901.5358000002</v>
      </c>
      <c r="Y73" s="65">
        <f t="shared" si="14"/>
        <v>2156901.5358000002</v>
      </c>
      <c r="Z73" s="65">
        <v>161045991.75490001</v>
      </c>
      <c r="AA73" s="70">
        <f t="shared" si="18"/>
        <v>312942362.70819998</v>
      </c>
    </row>
    <row r="74" spans="1:27" ht="24.9" customHeight="1">
      <c r="A74" s="179"/>
      <c r="B74" s="181"/>
      <c r="C74" s="61">
        <v>28</v>
      </c>
      <c r="D74" s="65" t="s">
        <v>266</v>
      </c>
      <c r="E74" s="65">
        <v>2637043.3816999998</v>
      </c>
      <c r="F74" s="65">
        <v>0</v>
      </c>
      <c r="G74" s="65">
        <v>99888213.887700006</v>
      </c>
      <c r="H74" s="65">
        <v>4559007.5741999997</v>
      </c>
      <c r="I74" s="65">
        <v>3075757.7181000002</v>
      </c>
      <c r="J74" s="65">
        <f t="shared" si="12"/>
        <v>1537878.8590500001</v>
      </c>
      <c r="K74" s="65">
        <f t="shared" si="13"/>
        <v>1537878.8590500001</v>
      </c>
      <c r="L74" s="65">
        <v>132164760.2036</v>
      </c>
      <c r="M74" s="70">
        <f t="shared" si="17"/>
        <v>240786903.90625</v>
      </c>
      <c r="N74" s="69"/>
      <c r="O74" s="181"/>
      <c r="P74" s="71">
        <v>13</v>
      </c>
      <c r="Q74" s="181"/>
      <c r="R74" s="65" t="s">
        <v>267</v>
      </c>
      <c r="S74" s="65">
        <v>3077958.7662</v>
      </c>
      <c r="T74" s="65">
        <v>0</v>
      </c>
      <c r="U74" s="65">
        <v>116589588.81919999</v>
      </c>
      <c r="V74" s="65">
        <v>4718682.3479000004</v>
      </c>
      <c r="W74" s="65">
        <v>3590026.4276000001</v>
      </c>
      <c r="X74" s="65">
        <f t="shared" si="16"/>
        <v>1795013.2138</v>
      </c>
      <c r="Y74" s="65">
        <f t="shared" si="14"/>
        <v>1795013.2138</v>
      </c>
      <c r="Z74" s="65">
        <v>126322535.56919999</v>
      </c>
      <c r="AA74" s="70">
        <f t="shared" si="18"/>
        <v>252503778.71630001</v>
      </c>
    </row>
    <row r="75" spans="1:27" ht="24.9" customHeight="1">
      <c r="A75" s="179"/>
      <c r="B75" s="181"/>
      <c r="C75" s="61">
        <v>29</v>
      </c>
      <c r="D75" s="65" t="s">
        <v>268</v>
      </c>
      <c r="E75" s="65">
        <v>3439127.9131</v>
      </c>
      <c r="F75" s="65">
        <v>0</v>
      </c>
      <c r="G75" s="65">
        <v>130270266.67569999</v>
      </c>
      <c r="H75" s="65">
        <v>5179783.6479000002</v>
      </c>
      <c r="I75" s="65">
        <v>4011281.8377</v>
      </c>
      <c r="J75" s="65">
        <f t="shared" si="12"/>
        <v>2005640.91885</v>
      </c>
      <c r="K75" s="65">
        <f t="shared" si="13"/>
        <v>2005640.91885</v>
      </c>
      <c r="L75" s="65">
        <v>149727368.3267</v>
      </c>
      <c r="M75" s="70">
        <f t="shared" si="17"/>
        <v>290622187.48224998</v>
      </c>
      <c r="N75" s="69"/>
      <c r="O75" s="181"/>
      <c r="P75" s="71">
        <v>14</v>
      </c>
      <c r="Q75" s="181"/>
      <c r="R75" s="65" t="s">
        <v>269</v>
      </c>
      <c r="S75" s="65">
        <v>3532158.8380999998</v>
      </c>
      <c r="T75" s="65">
        <v>0</v>
      </c>
      <c r="U75" s="65">
        <v>133794172.6521</v>
      </c>
      <c r="V75" s="65">
        <v>5505490.6383999996</v>
      </c>
      <c r="W75" s="65">
        <v>4119789.9446999999</v>
      </c>
      <c r="X75" s="65">
        <f t="shared" si="16"/>
        <v>2059894.9723499999</v>
      </c>
      <c r="Y75" s="65">
        <f t="shared" si="14"/>
        <v>2059894.9723499999</v>
      </c>
      <c r="Z75" s="65">
        <v>148582423.2473</v>
      </c>
      <c r="AA75" s="70">
        <f t="shared" si="18"/>
        <v>293474140.34824997</v>
      </c>
    </row>
    <row r="76" spans="1:27" ht="24.9" customHeight="1">
      <c r="A76" s="179"/>
      <c r="B76" s="181"/>
      <c r="C76" s="61">
        <v>30</v>
      </c>
      <c r="D76" s="65" t="s">
        <v>270</v>
      </c>
      <c r="E76" s="65">
        <v>2845709.0436</v>
      </c>
      <c r="F76" s="65">
        <v>0</v>
      </c>
      <c r="G76" s="65">
        <v>107792232.6093</v>
      </c>
      <c r="H76" s="65">
        <v>4643803.0458000004</v>
      </c>
      <c r="I76" s="65">
        <v>3319138.2496000002</v>
      </c>
      <c r="J76" s="65">
        <f t="shared" si="12"/>
        <v>1659569.1248000001</v>
      </c>
      <c r="K76" s="65">
        <f t="shared" si="13"/>
        <v>1659569.1248000001</v>
      </c>
      <c r="L76" s="65">
        <v>134563740.61320001</v>
      </c>
      <c r="M76" s="70">
        <f t="shared" si="17"/>
        <v>251505054.43669999</v>
      </c>
      <c r="N76" s="69"/>
      <c r="O76" s="181"/>
      <c r="P76" s="71">
        <v>15</v>
      </c>
      <c r="Q76" s="181"/>
      <c r="R76" s="65" t="s">
        <v>271</v>
      </c>
      <c r="S76" s="65">
        <v>4086373.3229</v>
      </c>
      <c r="T76" s="65">
        <v>0</v>
      </c>
      <c r="U76" s="65">
        <v>154787189.0661</v>
      </c>
      <c r="V76" s="65">
        <v>5745175.9880999997</v>
      </c>
      <c r="W76" s="65">
        <v>4766206.8717</v>
      </c>
      <c r="X76" s="65">
        <f t="shared" si="16"/>
        <v>2383103.43585</v>
      </c>
      <c r="Y76" s="65">
        <f t="shared" si="14"/>
        <v>2383103.43585</v>
      </c>
      <c r="Z76" s="65">
        <v>155363451.13870001</v>
      </c>
      <c r="AA76" s="70">
        <f t="shared" si="18"/>
        <v>322365292.95165002</v>
      </c>
    </row>
    <row r="77" spans="1:27" ht="24.9" customHeight="1">
      <c r="A77" s="179"/>
      <c r="B77" s="182"/>
      <c r="C77" s="61">
        <v>31</v>
      </c>
      <c r="D77" s="65" t="s">
        <v>272</v>
      </c>
      <c r="E77" s="65">
        <v>4301427.9863999998</v>
      </c>
      <c r="F77" s="65">
        <v>0</v>
      </c>
      <c r="G77" s="65">
        <v>162933215.9271</v>
      </c>
      <c r="H77" s="65">
        <v>7354506.6638000002</v>
      </c>
      <c r="I77" s="65">
        <v>5017039.3174000001</v>
      </c>
      <c r="J77" s="65">
        <f t="shared" si="12"/>
        <v>2508519.6587</v>
      </c>
      <c r="K77" s="65">
        <f t="shared" si="13"/>
        <v>2508519.6587</v>
      </c>
      <c r="L77" s="65">
        <v>211253270.6974</v>
      </c>
      <c r="M77" s="70">
        <f t="shared" si="17"/>
        <v>388350940.93339998</v>
      </c>
      <c r="N77" s="69"/>
      <c r="O77" s="181"/>
      <c r="P77" s="71">
        <v>16</v>
      </c>
      <c r="Q77" s="181"/>
      <c r="R77" s="65" t="s">
        <v>273</v>
      </c>
      <c r="S77" s="65">
        <v>3273976.9309</v>
      </c>
      <c r="T77" s="65">
        <v>0</v>
      </c>
      <c r="U77" s="65">
        <v>124014534.6865</v>
      </c>
      <c r="V77" s="65">
        <v>5166229.1634999998</v>
      </c>
      <c r="W77" s="65">
        <v>3818655.3484999998</v>
      </c>
      <c r="X77" s="65">
        <f t="shared" si="16"/>
        <v>1909327.6742499999</v>
      </c>
      <c r="Y77" s="65">
        <f t="shared" si="14"/>
        <v>1909327.6742499999</v>
      </c>
      <c r="Z77" s="65">
        <v>138984249.9513</v>
      </c>
      <c r="AA77" s="70">
        <f t="shared" si="18"/>
        <v>273348318.40644997</v>
      </c>
    </row>
    <row r="78" spans="1:27" ht="24.9" customHeight="1">
      <c r="A78" s="61"/>
      <c r="B78" s="172" t="s">
        <v>274</v>
      </c>
      <c r="C78" s="173"/>
      <c r="D78" s="66"/>
      <c r="E78" s="66">
        <f>SUM(E47:E77)</f>
        <v>97325242.426100001</v>
      </c>
      <c r="F78" s="66">
        <f t="shared" ref="F78:M78" si="19">SUM(F47:F77)</f>
        <v>0</v>
      </c>
      <c r="G78" s="66">
        <f t="shared" si="19"/>
        <v>3686569852.9959002</v>
      </c>
      <c r="H78" s="66">
        <f t="shared" si="19"/>
        <v>163448789.6182</v>
      </c>
      <c r="I78" s="66">
        <f t="shared" si="19"/>
        <v>113516852.8628</v>
      </c>
      <c r="J78" s="66">
        <f t="shared" si="19"/>
        <v>56758426.431400001</v>
      </c>
      <c r="K78" s="66">
        <f t="shared" si="19"/>
        <v>56758426.431400001</v>
      </c>
      <c r="L78" s="66">
        <f t="shared" si="19"/>
        <v>4722900166.2413998</v>
      </c>
      <c r="M78" s="66">
        <f t="shared" si="19"/>
        <v>8727002477.7129993</v>
      </c>
      <c r="N78" s="69"/>
      <c r="O78" s="181"/>
      <c r="P78" s="71">
        <v>17</v>
      </c>
      <c r="Q78" s="181"/>
      <c r="R78" s="65" t="s">
        <v>275</v>
      </c>
      <c r="S78" s="65">
        <v>3226402.1683</v>
      </c>
      <c r="T78" s="65">
        <v>0</v>
      </c>
      <c r="U78" s="65">
        <v>122212456.61499999</v>
      </c>
      <c r="V78" s="65">
        <v>4770232.7191000003</v>
      </c>
      <c r="W78" s="65">
        <v>3763165.7636000002</v>
      </c>
      <c r="X78" s="65">
        <f t="shared" si="16"/>
        <v>1881582.8818000001</v>
      </c>
      <c r="Y78" s="65">
        <f t="shared" si="14"/>
        <v>1881582.8818000001</v>
      </c>
      <c r="Z78" s="65">
        <v>127780966.40539999</v>
      </c>
      <c r="AA78" s="70">
        <f t="shared" si="18"/>
        <v>259871640.78960001</v>
      </c>
    </row>
    <row r="79" spans="1:27" ht="24.9" customHeight="1">
      <c r="A79" s="179">
        <v>4</v>
      </c>
      <c r="B79" s="180" t="s">
        <v>276</v>
      </c>
      <c r="C79" s="61">
        <v>1</v>
      </c>
      <c r="D79" s="65" t="s">
        <v>277</v>
      </c>
      <c r="E79" s="65">
        <v>4838150.3399</v>
      </c>
      <c r="F79" s="65">
        <v>0</v>
      </c>
      <c r="G79" s="65">
        <v>183263650.2385</v>
      </c>
      <c r="H79" s="65">
        <v>9919523.0579000004</v>
      </c>
      <c r="I79" s="65">
        <v>5643054.0174000002</v>
      </c>
      <c r="J79" s="65">
        <v>0</v>
      </c>
      <c r="K79" s="65">
        <f t="shared" ref="K79:K110" si="20">I79-J79</f>
        <v>5643054.0174000002</v>
      </c>
      <c r="L79" s="65">
        <v>222182914.32550001</v>
      </c>
      <c r="M79" s="70">
        <f t="shared" si="17"/>
        <v>425847291.97920001</v>
      </c>
      <c r="N79" s="69"/>
      <c r="O79" s="181"/>
      <c r="P79" s="71">
        <v>18</v>
      </c>
      <c r="Q79" s="181"/>
      <c r="R79" s="65" t="s">
        <v>278</v>
      </c>
      <c r="S79" s="65">
        <v>3348196.5830000001</v>
      </c>
      <c r="T79" s="65">
        <v>0</v>
      </c>
      <c r="U79" s="65">
        <v>126825890.9745</v>
      </c>
      <c r="V79" s="65">
        <v>5193289.1289999997</v>
      </c>
      <c r="W79" s="65">
        <v>3905222.6266999999</v>
      </c>
      <c r="X79" s="65">
        <f t="shared" si="16"/>
        <v>1952611.31335</v>
      </c>
      <c r="Y79" s="65">
        <f t="shared" si="14"/>
        <v>1952611.31335</v>
      </c>
      <c r="Z79" s="65">
        <v>139749813.5575</v>
      </c>
      <c r="AA79" s="70">
        <f t="shared" si="18"/>
        <v>277069801.55734998</v>
      </c>
    </row>
    <row r="80" spans="1:27" ht="24.9" customHeight="1">
      <c r="A80" s="179"/>
      <c r="B80" s="181"/>
      <c r="C80" s="61">
        <v>2</v>
      </c>
      <c r="D80" s="65" t="s">
        <v>279</v>
      </c>
      <c r="E80" s="65">
        <v>3181843.023</v>
      </c>
      <c r="F80" s="65">
        <v>0</v>
      </c>
      <c r="G80" s="65">
        <v>120524606.7027</v>
      </c>
      <c r="H80" s="65">
        <v>7454098.6984999999</v>
      </c>
      <c r="I80" s="65">
        <v>3711193.4918</v>
      </c>
      <c r="J80" s="65">
        <v>0</v>
      </c>
      <c r="K80" s="65">
        <f t="shared" si="20"/>
        <v>3711193.4918</v>
      </c>
      <c r="L80" s="65">
        <v>152432671.5</v>
      </c>
      <c r="M80" s="70">
        <f t="shared" si="17"/>
        <v>287304413.41600001</v>
      </c>
      <c r="N80" s="69"/>
      <c r="O80" s="181"/>
      <c r="P80" s="71">
        <v>19</v>
      </c>
      <c r="Q80" s="181"/>
      <c r="R80" s="65" t="s">
        <v>280</v>
      </c>
      <c r="S80" s="65">
        <v>4050869.9476999999</v>
      </c>
      <c r="T80" s="65">
        <v>0</v>
      </c>
      <c r="U80" s="65">
        <v>153442361.45829999</v>
      </c>
      <c r="V80" s="65">
        <v>5455748.0548</v>
      </c>
      <c r="W80" s="65">
        <v>4724796.9420999996</v>
      </c>
      <c r="X80" s="65">
        <f t="shared" si="16"/>
        <v>2362398.4710499998</v>
      </c>
      <c r="Y80" s="65">
        <f t="shared" si="14"/>
        <v>2362398.4710499998</v>
      </c>
      <c r="Z80" s="65">
        <v>147175137.20649999</v>
      </c>
      <c r="AA80" s="70">
        <f t="shared" si="18"/>
        <v>312486515.13835001</v>
      </c>
    </row>
    <row r="81" spans="1:27" ht="24.9" customHeight="1">
      <c r="A81" s="179"/>
      <c r="B81" s="181"/>
      <c r="C81" s="61">
        <v>3</v>
      </c>
      <c r="D81" s="65" t="s">
        <v>281</v>
      </c>
      <c r="E81" s="65">
        <v>3273216.6708999998</v>
      </c>
      <c r="F81" s="65">
        <v>0</v>
      </c>
      <c r="G81" s="65">
        <v>123985736.8998</v>
      </c>
      <c r="H81" s="65">
        <v>7614241.3934000004</v>
      </c>
      <c r="I81" s="65">
        <v>3817768.6071000001</v>
      </c>
      <c r="J81" s="65">
        <v>0</v>
      </c>
      <c r="K81" s="65">
        <f t="shared" si="20"/>
        <v>3817768.6071000001</v>
      </c>
      <c r="L81" s="65">
        <v>156963328.38780001</v>
      </c>
      <c r="M81" s="70">
        <f t="shared" si="17"/>
        <v>295654291.95899999</v>
      </c>
      <c r="N81" s="69"/>
      <c r="O81" s="181"/>
      <c r="P81" s="71">
        <v>20</v>
      </c>
      <c r="Q81" s="181"/>
      <c r="R81" s="65" t="s">
        <v>282</v>
      </c>
      <c r="S81" s="65">
        <v>3112813.5013000001</v>
      </c>
      <c r="T81" s="65">
        <v>0</v>
      </c>
      <c r="U81" s="65">
        <v>117909846.6714</v>
      </c>
      <c r="V81" s="65">
        <v>4882110.8957000002</v>
      </c>
      <c r="W81" s="65">
        <v>3630679.8051</v>
      </c>
      <c r="X81" s="65">
        <f t="shared" si="16"/>
        <v>1815339.90255</v>
      </c>
      <c r="Y81" s="65">
        <f t="shared" si="14"/>
        <v>1815339.90255</v>
      </c>
      <c r="Z81" s="65">
        <v>130946153.7519</v>
      </c>
      <c r="AA81" s="70">
        <f t="shared" si="18"/>
        <v>258666264.72284999</v>
      </c>
    </row>
    <row r="82" spans="1:27" ht="24.9" customHeight="1">
      <c r="A82" s="179"/>
      <c r="B82" s="181"/>
      <c r="C82" s="61">
        <v>4</v>
      </c>
      <c r="D82" s="65" t="s">
        <v>283</v>
      </c>
      <c r="E82" s="65">
        <v>3956320.9076999999</v>
      </c>
      <c r="F82" s="65">
        <v>0</v>
      </c>
      <c r="G82" s="65">
        <v>149860951.00830001</v>
      </c>
      <c r="H82" s="65">
        <v>8951162.8644999992</v>
      </c>
      <c r="I82" s="65">
        <v>4614518.1573999999</v>
      </c>
      <c r="J82" s="65">
        <v>0</v>
      </c>
      <c r="K82" s="65">
        <f t="shared" si="20"/>
        <v>4614518.1573999999</v>
      </c>
      <c r="L82" s="65">
        <v>194786673.8477</v>
      </c>
      <c r="M82" s="70">
        <f t="shared" si="17"/>
        <v>362169626.78560001</v>
      </c>
      <c r="N82" s="69"/>
      <c r="O82" s="182"/>
      <c r="P82" s="71">
        <v>21</v>
      </c>
      <c r="Q82" s="182"/>
      <c r="R82" s="65" t="s">
        <v>284</v>
      </c>
      <c r="S82" s="65">
        <v>3718093.4484000001</v>
      </c>
      <c r="T82" s="65">
        <v>-1E-4</v>
      </c>
      <c r="U82" s="65">
        <v>140837164.9073</v>
      </c>
      <c r="V82" s="65">
        <v>5629898.2611999996</v>
      </c>
      <c r="W82" s="65">
        <v>4336657.7505999999</v>
      </c>
      <c r="X82" s="65">
        <f t="shared" si="16"/>
        <v>2168328.8753</v>
      </c>
      <c r="Y82" s="65">
        <f t="shared" si="14"/>
        <v>2168328.8753</v>
      </c>
      <c r="Z82" s="65">
        <v>152102085.8434</v>
      </c>
      <c r="AA82" s="70">
        <f t="shared" si="18"/>
        <v>304455571.3355</v>
      </c>
    </row>
    <row r="83" spans="1:27" ht="24.9" customHeight="1">
      <c r="A83" s="179"/>
      <c r="B83" s="181"/>
      <c r="C83" s="61">
        <v>5</v>
      </c>
      <c r="D83" s="65" t="s">
        <v>285</v>
      </c>
      <c r="E83" s="65">
        <v>3004697.0159</v>
      </c>
      <c r="F83" s="65">
        <v>0</v>
      </c>
      <c r="G83" s="65">
        <v>113814516.7691</v>
      </c>
      <c r="H83" s="65">
        <v>6991089.0454000002</v>
      </c>
      <c r="I83" s="65">
        <v>3504576.4136000001</v>
      </c>
      <c r="J83" s="65">
        <v>0</v>
      </c>
      <c r="K83" s="65">
        <f t="shared" si="20"/>
        <v>3504576.4136000001</v>
      </c>
      <c r="L83" s="65">
        <v>139333492.2001</v>
      </c>
      <c r="M83" s="70">
        <f t="shared" si="17"/>
        <v>266648371.44409999</v>
      </c>
      <c r="N83" s="69"/>
      <c r="O83" s="61"/>
      <c r="P83" s="173" t="s">
        <v>286</v>
      </c>
      <c r="Q83" s="176"/>
      <c r="R83" s="66"/>
      <c r="S83" s="66">
        <f>SUM(S62:S82)</f>
        <v>76637475.582399994</v>
      </c>
      <c r="T83" s="65">
        <v>0</v>
      </c>
      <c r="U83" s="66">
        <f>SUM(U62:U82)</f>
        <v>2902940697.0836</v>
      </c>
      <c r="V83" s="66">
        <f t="shared" ref="V83" si="21">SUM(V62:V82)</f>
        <v>115523470.0694</v>
      </c>
      <c r="W83" s="66">
        <f t="shared" ref="W83:AA83" si="22">SUM(W62:W82)</f>
        <v>89387345.180099994</v>
      </c>
      <c r="X83" s="66">
        <f t="shared" si="22"/>
        <v>44693672.590049997</v>
      </c>
      <c r="Y83" s="66">
        <f t="shared" si="22"/>
        <v>44693672.590049997</v>
      </c>
      <c r="Z83" s="66">
        <f t="shared" si="22"/>
        <v>3117632796.9123998</v>
      </c>
      <c r="AA83" s="66">
        <f t="shared" si="22"/>
        <v>6257428112.2377501</v>
      </c>
    </row>
    <row r="84" spans="1:27" ht="24.9" customHeight="1">
      <c r="A84" s="179"/>
      <c r="B84" s="181"/>
      <c r="C84" s="61">
        <v>6</v>
      </c>
      <c r="D84" s="65" t="s">
        <v>287</v>
      </c>
      <c r="E84" s="65">
        <v>3459076.2771999999</v>
      </c>
      <c r="F84" s="65">
        <v>0</v>
      </c>
      <c r="G84" s="65">
        <v>131025888.0926</v>
      </c>
      <c r="H84" s="65">
        <v>7860202.8359000003</v>
      </c>
      <c r="I84" s="65">
        <v>4034548.9311000002</v>
      </c>
      <c r="J84" s="65">
        <v>0</v>
      </c>
      <c r="K84" s="65">
        <f t="shared" si="20"/>
        <v>4034548.9311000002</v>
      </c>
      <c r="L84" s="65">
        <v>163921915.56940001</v>
      </c>
      <c r="M84" s="70">
        <f t="shared" si="17"/>
        <v>310301631.7062</v>
      </c>
      <c r="N84" s="69"/>
      <c r="O84" s="180">
        <v>22</v>
      </c>
      <c r="P84" s="74">
        <v>1</v>
      </c>
      <c r="Q84" s="179" t="s">
        <v>110</v>
      </c>
      <c r="R84" s="75" t="s">
        <v>288</v>
      </c>
      <c r="S84" s="65">
        <v>3971457.5537</v>
      </c>
      <c r="T84" s="76">
        <v>0</v>
      </c>
      <c r="U84" s="76">
        <v>150434309.9993</v>
      </c>
      <c r="V84" s="65">
        <v>6287874.1662999997</v>
      </c>
      <c r="W84" s="65">
        <v>4632173.0266000004</v>
      </c>
      <c r="X84" s="65">
        <f t="shared" si="16"/>
        <v>2316086.5133000002</v>
      </c>
      <c r="Y84" s="65">
        <f t="shared" ref="Y84:Y104" si="23">W84-X84</f>
        <v>2316086.5133000002</v>
      </c>
      <c r="Z84" s="65">
        <v>165466022.5223</v>
      </c>
      <c r="AA84" s="70">
        <f t="shared" si="18"/>
        <v>328475750.75489998</v>
      </c>
    </row>
    <row r="85" spans="1:27" ht="24.9" customHeight="1">
      <c r="A85" s="179"/>
      <c r="B85" s="181"/>
      <c r="C85" s="61">
        <v>7</v>
      </c>
      <c r="D85" s="65" t="s">
        <v>289</v>
      </c>
      <c r="E85" s="65">
        <v>3205783.3842000002</v>
      </c>
      <c r="F85" s="65">
        <v>0</v>
      </c>
      <c r="G85" s="65">
        <v>121431440.44329999</v>
      </c>
      <c r="H85" s="65">
        <v>7511845.5744000003</v>
      </c>
      <c r="I85" s="65">
        <v>3739116.7148000002</v>
      </c>
      <c r="J85" s="65">
        <v>0</v>
      </c>
      <c r="K85" s="65">
        <f t="shared" si="20"/>
        <v>3739116.7148000002</v>
      </c>
      <c r="L85" s="65">
        <v>154066409.96880001</v>
      </c>
      <c r="M85" s="70">
        <f t="shared" si="17"/>
        <v>289954596.0855</v>
      </c>
      <c r="N85" s="69"/>
      <c r="O85" s="181"/>
      <c r="P85" s="74">
        <v>2</v>
      </c>
      <c r="Q85" s="179"/>
      <c r="R85" s="75" t="s">
        <v>290</v>
      </c>
      <c r="S85" s="65">
        <v>3511664.6979</v>
      </c>
      <c r="T85" s="76">
        <v>0</v>
      </c>
      <c r="U85" s="76">
        <v>133017877.8521</v>
      </c>
      <c r="V85" s="65">
        <v>5379739.4506999999</v>
      </c>
      <c r="W85" s="65">
        <v>4095886.2765000002</v>
      </c>
      <c r="X85" s="65">
        <f t="shared" si="16"/>
        <v>2047943.1382500001</v>
      </c>
      <c r="Y85" s="65">
        <f t="shared" si="23"/>
        <v>2047943.1382500001</v>
      </c>
      <c r="Z85" s="65">
        <v>139773643.56619999</v>
      </c>
      <c r="AA85" s="70">
        <f t="shared" si="18"/>
        <v>283730868.70515001</v>
      </c>
    </row>
    <row r="86" spans="1:27" ht="24.9" customHeight="1">
      <c r="A86" s="179"/>
      <c r="B86" s="181"/>
      <c r="C86" s="61">
        <v>8</v>
      </c>
      <c r="D86" s="65" t="s">
        <v>291</v>
      </c>
      <c r="E86" s="65">
        <v>2866368.6754999999</v>
      </c>
      <c r="F86" s="65">
        <v>0</v>
      </c>
      <c r="G86" s="65">
        <v>108574796.0484</v>
      </c>
      <c r="H86" s="65">
        <v>6806603.7512999997</v>
      </c>
      <c r="I86" s="65">
        <v>3343234.9418000001</v>
      </c>
      <c r="J86" s="65">
        <v>0</v>
      </c>
      <c r="K86" s="65">
        <f t="shared" si="20"/>
        <v>3343234.9418000001</v>
      </c>
      <c r="L86" s="65">
        <v>134114149.7321</v>
      </c>
      <c r="M86" s="70">
        <f t="shared" si="17"/>
        <v>255705153.14910001</v>
      </c>
      <c r="N86" s="69"/>
      <c r="O86" s="181"/>
      <c r="P86" s="74">
        <v>3</v>
      </c>
      <c r="Q86" s="179"/>
      <c r="R86" s="75" t="s">
        <v>292</v>
      </c>
      <c r="S86" s="65">
        <v>4431891.0307</v>
      </c>
      <c r="T86" s="76">
        <v>0</v>
      </c>
      <c r="U86" s="76">
        <v>167875008.1494</v>
      </c>
      <c r="V86" s="65">
        <v>7028714.6245999997</v>
      </c>
      <c r="W86" s="65">
        <v>5169206.9753999999</v>
      </c>
      <c r="X86" s="65">
        <f t="shared" si="16"/>
        <v>2584603.4876999999</v>
      </c>
      <c r="Y86" s="65">
        <f t="shared" si="23"/>
        <v>2584603.4876999999</v>
      </c>
      <c r="Z86" s="65">
        <v>186425417.06600001</v>
      </c>
      <c r="AA86" s="70">
        <f t="shared" si="18"/>
        <v>368345634.35839999</v>
      </c>
    </row>
    <row r="87" spans="1:27" ht="24.9" customHeight="1">
      <c r="A87" s="179"/>
      <c r="B87" s="181"/>
      <c r="C87" s="61">
        <v>9</v>
      </c>
      <c r="D87" s="65" t="s">
        <v>293</v>
      </c>
      <c r="E87" s="65">
        <v>3183639.7244000002</v>
      </c>
      <c r="F87" s="65">
        <v>0</v>
      </c>
      <c r="G87" s="65">
        <v>120592663.71160001</v>
      </c>
      <c r="H87" s="65">
        <v>7509810.3920999998</v>
      </c>
      <c r="I87" s="65">
        <v>3713289.1030000001</v>
      </c>
      <c r="J87" s="65">
        <v>0</v>
      </c>
      <c r="K87" s="65">
        <f t="shared" si="20"/>
        <v>3713289.1030000001</v>
      </c>
      <c r="L87" s="65">
        <v>154008831.86570001</v>
      </c>
      <c r="M87" s="70">
        <f t="shared" si="17"/>
        <v>289008234.79680002</v>
      </c>
      <c r="N87" s="69"/>
      <c r="O87" s="181"/>
      <c r="P87" s="74">
        <v>4</v>
      </c>
      <c r="Q87" s="179"/>
      <c r="R87" s="75" t="s">
        <v>294</v>
      </c>
      <c r="S87" s="65">
        <v>3509125.9279</v>
      </c>
      <c r="T87" s="76">
        <v>0</v>
      </c>
      <c r="U87" s="76">
        <v>132921712.1242</v>
      </c>
      <c r="V87" s="65">
        <v>5580665.3793000001</v>
      </c>
      <c r="W87" s="65">
        <v>4092925.1414999999</v>
      </c>
      <c r="X87" s="65">
        <f t="shared" si="16"/>
        <v>2046462.57075</v>
      </c>
      <c r="Y87" s="65">
        <f t="shared" si="23"/>
        <v>2046462.57075</v>
      </c>
      <c r="Z87" s="65">
        <v>145458114.17469999</v>
      </c>
      <c r="AA87" s="70">
        <f t="shared" si="18"/>
        <v>289516080.17685002</v>
      </c>
    </row>
    <row r="88" spans="1:27" ht="24.9" customHeight="1">
      <c r="A88" s="179"/>
      <c r="B88" s="181"/>
      <c r="C88" s="61">
        <v>10</v>
      </c>
      <c r="D88" s="65" t="s">
        <v>295</v>
      </c>
      <c r="E88" s="65">
        <v>5036632.8091000002</v>
      </c>
      <c r="F88" s="65">
        <v>0</v>
      </c>
      <c r="G88" s="65">
        <v>190781941.16949999</v>
      </c>
      <c r="H88" s="65">
        <v>10608653.968800001</v>
      </c>
      <c r="I88" s="65">
        <v>5874557.2193999998</v>
      </c>
      <c r="J88" s="65">
        <v>0</v>
      </c>
      <c r="K88" s="65">
        <f t="shared" si="20"/>
        <v>5874557.2193999998</v>
      </c>
      <c r="L88" s="65">
        <v>241679374.7177</v>
      </c>
      <c r="M88" s="70">
        <f t="shared" si="17"/>
        <v>453981159.88450003</v>
      </c>
      <c r="N88" s="69"/>
      <c r="O88" s="181"/>
      <c r="P88" s="74">
        <v>5</v>
      </c>
      <c r="Q88" s="179"/>
      <c r="R88" s="75" t="s">
        <v>296</v>
      </c>
      <c r="S88" s="65">
        <v>4798065.1070999997</v>
      </c>
      <c r="T88" s="76">
        <v>0</v>
      </c>
      <c r="U88" s="76">
        <v>181745267.06200001</v>
      </c>
      <c r="V88" s="65">
        <v>6948660.3317999998</v>
      </c>
      <c r="W88" s="65">
        <v>5596299.9650999997</v>
      </c>
      <c r="X88" s="65">
        <f t="shared" si="16"/>
        <v>2798149.9825499998</v>
      </c>
      <c r="Y88" s="65">
        <f t="shared" si="23"/>
        <v>2798149.9825499998</v>
      </c>
      <c r="Z88" s="65">
        <v>184160571.12020001</v>
      </c>
      <c r="AA88" s="70">
        <f t="shared" si="18"/>
        <v>380450713.60364997</v>
      </c>
    </row>
    <row r="89" spans="1:27" ht="24.9" customHeight="1">
      <c r="A89" s="179"/>
      <c r="B89" s="181"/>
      <c r="C89" s="61">
        <v>11</v>
      </c>
      <c r="D89" s="65" t="s">
        <v>297</v>
      </c>
      <c r="E89" s="65">
        <v>3500465.8848000001</v>
      </c>
      <c r="F89" s="65">
        <v>0</v>
      </c>
      <c r="G89" s="65">
        <v>132593679.50740001</v>
      </c>
      <c r="H89" s="65">
        <v>8072066.4479999999</v>
      </c>
      <c r="I89" s="65">
        <v>4082824.3616999998</v>
      </c>
      <c r="J89" s="65">
        <v>0</v>
      </c>
      <c r="K89" s="65">
        <f t="shared" si="20"/>
        <v>4082824.3616999998</v>
      </c>
      <c r="L89" s="65">
        <v>169915828.27410001</v>
      </c>
      <c r="M89" s="70">
        <f t="shared" si="17"/>
        <v>318164864.47600001</v>
      </c>
      <c r="N89" s="69"/>
      <c r="O89" s="181"/>
      <c r="P89" s="74">
        <v>6</v>
      </c>
      <c r="Q89" s="179"/>
      <c r="R89" s="75" t="s">
        <v>298</v>
      </c>
      <c r="S89" s="65">
        <v>3730530.7357999999</v>
      </c>
      <c r="T89" s="76">
        <v>0</v>
      </c>
      <c r="U89" s="76">
        <v>141308275.25979999</v>
      </c>
      <c r="V89" s="65">
        <v>5445774.8622000003</v>
      </c>
      <c r="W89" s="65">
        <v>4351164.1798999999</v>
      </c>
      <c r="X89" s="65">
        <f t="shared" si="16"/>
        <v>2175582.0899499999</v>
      </c>
      <c r="Y89" s="65">
        <f t="shared" si="23"/>
        <v>2175582.0899499999</v>
      </c>
      <c r="Z89" s="65">
        <v>141641876.09760001</v>
      </c>
      <c r="AA89" s="70">
        <f t="shared" si="18"/>
        <v>294302039.04535002</v>
      </c>
    </row>
    <row r="90" spans="1:27" ht="24.9" customHeight="1">
      <c r="A90" s="179"/>
      <c r="B90" s="181"/>
      <c r="C90" s="61">
        <v>12</v>
      </c>
      <c r="D90" s="65" t="s">
        <v>299</v>
      </c>
      <c r="E90" s="65">
        <v>4279670.9950000001</v>
      </c>
      <c r="F90" s="65">
        <v>0</v>
      </c>
      <c r="G90" s="65">
        <v>162109085.75729999</v>
      </c>
      <c r="H90" s="65">
        <v>9146222.0107000005</v>
      </c>
      <c r="I90" s="65">
        <v>4991662.7024999997</v>
      </c>
      <c r="J90" s="65">
        <v>0</v>
      </c>
      <c r="K90" s="65">
        <f t="shared" si="20"/>
        <v>4991662.7024999997</v>
      </c>
      <c r="L90" s="65">
        <v>200305165.11970001</v>
      </c>
      <c r="M90" s="70">
        <f t="shared" si="17"/>
        <v>380831806.58520001</v>
      </c>
      <c r="N90" s="69"/>
      <c r="O90" s="181"/>
      <c r="P90" s="74">
        <v>7</v>
      </c>
      <c r="Q90" s="179"/>
      <c r="R90" s="75" t="s">
        <v>300</v>
      </c>
      <c r="S90" s="65">
        <v>3130254.0830999999</v>
      </c>
      <c r="T90" s="76">
        <v>0</v>
      </c>
      <c r="U90" s="76">
        <v>118570476.13950001</v>
      </c>
      <c r="V90" s="65">
        <v>4896457.5629000003</v>
      </c>
      <c r="W90" s="65">
        <v>3651021.9067000002</v>
      </c>
      <c r="X90" s="65">
        <f t="shared" si="16"/>
        <v>1825510.9533500001</v>
      </c>
      <c r="Y90" s="65">
        <f t="shared" si="23"/>
        <v>1825510.9533500001</v>
      </c>
      <c r="Z90" s="65">
        <v>126100934.8924</v>
      </c>
      <c r="AA90" s="70">
        <f t="shared" si="18"/>
        <v>254523633.63124999</v>
      </c>
    </row>
    <row r="91" spans="1:27" ht="24.9" customHeight="1">
      <c r="A91" s="179"/>
      <c r="B91" s="181"/>
      <c r="C91" s="61">
        <v>13</v>
      </c>
      <c r="D91" s="65" t="s">
        <v>301</v>
      </c>
      <c r="E91" s="65">
        <v>3144465.8237999999</v>
      </c>
      <c r="F91" s="65">
        <v>0</v>
      </c>
      <c r="G91" s="65">
        <v>119108800.7679</v>
      </c>
      <c r="H91" s="65">
        <v>7398773.5757999998</v>
      </c>
      <c r="I91" s="65">
        <v>3667597.9977000002</v>
      </c>
      <c r="J91" s="65">
        <v>0</v>
      </c>
      <c r="K91" s="65">
        <f t="shared" si="20"/>
        <v>3667597.9977000002</v>
      </c>
      <c r="L91" s="65">
        <v>150867447.75729999</v>
      </c>
      <c r="M91" s="70">
        <f t="shared" si="17"/>
        <v>284187085.92250001</v>
      </c>
      <c r="N91" s="69"/>
      <c r="O91" s="181"/>
      <c r="P91" s="74">
        <v>8</v>
      </c>
      <c r="Q91" s="179"/>
      <c r="R91" s="75" t="s">
        <v>302</v>
      </c>
      <c r="S91" s="65">
        <v>3668036.8875000002</v>
      </c>
      <c r="T91" s="76">
        <v>0</v>
      </c>
      <c r="U91" s="76">
        <v>138941079.12920001</v>
      </c>
      <c r="V91" s="65">
        <v>5671930.2291999999</v>
      </c>
      <c r="W91" s="65">
        <v>4278273.4804999996</v>
      </c>
      <c r="X91" s="65">
        <f t="shared" si="16"/>
        <v>2139136.7402499998</v>
      </c>
      <c r="Y91" s="65">
        <f t="shared" si="23"/>
        <v>2139136.7402499998</v>
      </c>
      <c r="Z91" s="65">
        <v>148040122.1859</v>
      </c>
      <c r="AA91" s="70">
        <f t="shared" si="18"/>
        <v>298460305.17205</v>
      </c>
    </row>
    <row r="92" spans="1:27" ht="24.9" customHeight="1">
      <c r="A92" s="179"/>
      <c r="B92" s="181"/>
      <c r="C92" s="61">
        <v>14</v>
      </c>
      <c r="D92" s="65" t="s">
        <v>303</v>
      </c>
      <c r="E92" s="65">
        <v>3117756.5751</v>
      </c>
      <c r="F92" s="65">
        <v>0</v>
      </c>
      <c r="G92" s="65">
        <v>118097084.7086</v>
      </c>
      <c r="H92" s="65">
        <v>7502283.6286000004</v>
      </c>
      <c r="I92" s="65">
        <v>3636445.2385999998</v>
      </c>
      <c r="J92" s="65">
        <v>0</v>
      </c>
      <c r="K92" s="65">
        <f t="shared" si="20"/>
        <v>3636445.2385999998</v>
      </c>
      <c r="L92" s="65">
        <v>153795889.3836</v>
      </c>
      <c r="M92" s="70">
        <f t="shared" si="17"/>
        <v>286149459.5345</v>
      </c>
      <c r="N92" s="69"/>
      <c r="O92" s="181"/>
      <c r="P92" s="74">
        <v>9</v>
      </c>
      <c r="Q92" s="179"/>
      <c r="R92" s="75" t="s">
        <v>304</v>
      </c>
      <c r="S92" s="65">
        <v>3597258.0183999999</v>
      </c>
      <c r="T92" s="76">
        <v>-1E-4</v>
      </c>
      <c r="U92" s="76">
        <v>136260055.80070001</v>
      </c>
      <c r="V92" s="65">
        <v>5352543.0483999997</v>
      </c>
      <c r="W92" s="65">
        <v>4195719.4145</v>
      </c>
      <c r="X92" s="65">
        <f t="shared" si="16"/>
        <v>2097859.70725</v>
      </c>
      <c r="Y92" s="65">
        <f t="shared" si="23"/>
        <v>2097859.70725</v>
      </c>
      <c r="Z92" s="65">
        <v>139004219.97549999</v>
      </c>
      <c r="AA92" s="70">
        <f t="shared" si="18"/>
        <v>286311936.55014998</v>
      </c>
    </row>
    <row r="93" spans="1:27" ht="24.9" customHeight="1">
      <c r="A93" s="179"/>
      <c r="B93" s="181"/>
      <c r="C93" s="61">
        <v>15</v>
      </c>
      <c r="D93" s="65" t="s">
        <v>305</v>
      </c>
      <c r="E93" s="65">
        <v>3741990.5888999999</v>
      </c>
      <c r="F93" s="65">
        <v>0</v>
      </c>
      <c r="G93" s="65">
        <v>141742361.502</v>
      </c>
      <c r="H93" s="65">
        <v>8367395.273</v>
      </c>
      <c r="I93" s="65">
        <v>4364530.5628000004</v>
      </c>
      <c r="J93" s="65">
        <v>0</v>
      </c>
      <c r="K93" s="65">
        <f t="shared" si="20"/>
        <v>4364530.5628000004</v>
      </c>
      <c r="L93" s="65">
        <v>178271086.53889999</v>
      </c>
      <c r="M93" s="70">
        <f t="shared" si="17"/>
        <v>336487364.46560001</v>
      </c>
      <c r="N93" s="69"/>
      <c r="O93" s="181"/>
      <c r="P93" s="74">
        <v>10</v>
      </c>
      <c r="Q93" s="179"/>
      <c r="R93" s="75" t="s">
        <v>306</v>
      </c>
      <c r="S93" s="65">
        <v>3803117.8616999998</v>
      </c>
      <c r="T93" s="76">
        <v>0</v>
      </c>
      <c r="U93" s="76">
        <v>144057793.30379999</v>
      </c>
      <c r="V93" s="65">
        <v>5642664.5355000002</v>
      </c>
      <c r="W93" s="65">
        <v>4435827.335</v>
      </c>
      <c r="X93" s="65">
        <f t="shared" si="16"/>
        <v>2217913.6675</v>
      </c>
      <c r="Y93" s="65">
        <f t="shared" si="23"/>
        <v>2217913.6675</v>
      </c>
      <c r="Z93" s="65">
        <v>147212155.49590001</v>
      </c>
      <c r="AA93" s="70">
        <f t="shared" si="18"/>
        <v>302933644.86440003</v>
      </c>
    </row>
    <row r="94" spans="1:27" ht="24.9" customHeight="1">
      <c r="A94" s="179"/>
      <c r="B94" s="181"/>
      <c r="C94" s="61">
        <v>16</v>
      </c>
      <c r="D94" s="65" t="s">
        <v>307</v>
      </c>
      <c r="E94" s="65">
        <v>3575577.8961</v>
      </c>
      <c r="F94" s="65">
        <v>0</v>
      </c>
      <c r="G94" s="65">
        <v>135438837.34920001</v>
      </c>
      <c r="H94" s="65">
        <v>8233471.1832999997</v>
      </c>
      <c r="I94" s="65">
        <v>4170432.4574000002</v>
      </c>
      <c r="J94" s="65">
        <v>0</v>
      </c>
      <c r="K94" s="65">
        <f t="shared" si="20"/>
        <v>4170432.4574000002</v>
      </c>
      <c r="L94" s="65">
        <v>174482190.01910001</v>
      </c>
      <c r="M94" s="70">
        <f t="shared" si="17"/>
        <v>325900508.90509999</v>
      </c>
      <c r="N94" s="69"/>
      <c r="O94" s="181"/>
      <c r="P94" s="74">
        <v>11</v>
      </c>
      <c r="Q94" s="179"/>
      <c r="R94" s="75" t="s">
        <v>110</v>
      </c>
      <c r="S94" s="65">
        <v>3347841.3846999998</v>
      </c>
      <c r="T94" s="76">
        <v>0</v>
      </c>
      <c r="U94" s="76">
        <v>126812436.46179999</v>
      </c>
      <c r="V94" s="65">
        <v>5306734.3925000001</v>
      </c>
      <c r="W94" s="65">
        <v>3904808.3354000002</v>
      </c>
      <c r="X94" s="65">
        <f t="shared" si="16"/>
        <v>1952404.1677000001</v>
      </c>
      <c r="Y94" s="65">
        <f t="shared" si="23"/>
        <v>1952404.1677000001</v>
      </c>
      <c r="Z94" s="65">
        <v>137708230.15650001</v>
      </c>
      <c r="AA94" s="70">
        <f t="shared" si="18"/>
        <v>275127646.5632</v>
      </c>
    </row>
    <row r="95" spans="1:27" ht="24.9" customHeight="1">
      <c r="A95" s="179"/>
      <c r="B95" s="181"/>
      <c r="C95" s="61">
        <v>17</v>
      </c>
      <c r="D95" s="65" t="s">
        <v>308</v>
      </c>
      <c r="E95" s="65">
        <v>2995346.6471000002</v>
      </c>
      <c r="F95" s="65">
        <v>0</v>
      </c>
      <c r="G95" s="65">
        <v>113460335.4006</v>
      </c>
      <c r="H95" s="65">
        <v>7131323.3371000001</v>
      </c>
      <c r="I95" s="65">
        <v>3493670.4613999999</v>
      </c>
      <c r="J95" s="65">
        <v>0</v>
      </c>
      <c r="K95" s="65">
        <f t="shared" si="20"/>
        <v>3493670.4613999999</v>
      </c>
      <c r="L95" s="65">
        <v>143300913.0061</v>
      </c>
      <c r="M95" s="70">
        <f t="shared" si="17"/>
        <v>270381588.85229999</v>
      </c>
      <c r="N95" s="69"/>
      <c r="O95" s="181"/>
      <c r="P95" s="74">
        <v>12</v>
      </c>
      <c r="Q95" s="179"/>
      <c r="R95" s="75" t="s">
        <v>309</v>
      </c>
      <c r="S95" s="65">
        <v>4274213.4682999998</v>
      </c>
      <c r="T95" s="76">
        <v>0</v>
      </c>
      <c r="U95" s="76">
        <v>161902360.8364</v>
      </c>
      <c r="V95" s="65">
        <v>6209047.8046000004</v>
      </c>
      <c r="W95" s="65">
        <v>4985297.2291999999</v>
      </c>
      <c r="X95" s="65">
        <f t="shared" si="16"/>
        <v>2492648.6146</v>
      </c>
      <c r="Y95" s="65">
        <f t="shared" si="23"/>
        <v>2492648.6146</v>
      </c>
      <c r="Z95" s="65">
        <v>163235916.43759999</v>
      </c>
      <c r="AA95" s="70">
        <f t="shared" si="18"/>
        <v>338114187.16149998</v>
      </c>
    </row>
    <row r="96" spans="1:27" ht="24.9" customHeight="1">
      <c r="A96" s="179"/>
      <c r="B96" s="181"/>
      <c r="C96" s="61">
        <v>18</v>
      </c>
      <c r="D96" s="65" t="s">
        <v>310</v>
      </c>
      <c r="E96" s="65">
        <v>3103724.6675999998</v>
      </c>
      <c r="F96" s="65">
        <v>0</v>
      </c>
      <c r="G96" s="65">
        <v>117565571.9549</v>
      </c>
      <c r="H96" s="65">
        <v>7264576.6124999998</v>
      </c>
      <c r="I96" s="65">
        <v>3620078.8986</v>
      </c>
      <c r="J96" s="65">
        <v>0</v>
      </c>
      <c r="K96" s="65">
        <f t="shared" si="20"/>
        <v>3620078.8986</v>
      </c>
      <c r="L96" s="65">
        <v>147070831.26840001</v>
      </c>
      <c r="M96" s="70">
        <f t="shared" si="17"/>
        <v>278624783.40200001</v>
      </c>
      <c r="N96" s="69"/>
      <c r="O96" s="181"/>
      <c r="P96" s="74">
        <v>13</v>
      </c>
      <c r="Q96" s="179"/>
      <c r="R96" s="75" t="s">
        <v>311</v>
      </c>
      <c r="S96" s="65">
        <v>2821235.9807000002</v>
      </c>
      <c r="T96" s="76">
        <v>0</v>
      </c>
      <c r="U96" s="76">
        <v>106865220.7317</v>
      </c>
      <c r="V96" s="65">
        <v>4489671.2414999995</v>
      </c>
      <c r="W96" s="65">
        <v>3290593.7014000001</v>
      </c>
      <c r="X96" s="65">
        <f t="shared" si="16"/>
        <v>1645296.8507000001</v>
      </c>
      <c r="Y96" s="65">
        <f t="shared" si="23"/>
        <v>1645296.8507000001</v>
      </c>
      <c r="Z96" s="65">
        <v>114592390.90019999</v>
      </c>
      <c r="AA96" s="70">
        <f t="shared" si="18"/>
        <v>230413815.70480001</v>
      </c>
    </row>
    <row r="97" spans="1:27" ht="24.9" customHeight="1">
      <c r="A97" s="179"/>
      <c r="B97" s="181"/>
      <c r="C97" s="61">
        <v>19</v>
      </c>
      <c r="D97" s="65" t="s">
        <v>312</v>
      </c>
      <c r="E97" s="65">
        <v>3351759.1087000002</v>
      </c>
      <c r="F97" s="65">
        <v>0</v>
      </c>
      <c r="G97" s="65">
        <v>126960835.40989999</v>
      </c>
      <c r="H97" s="65">
        <v>7670964.9933000002</v>
      </c>
      <c r="I97" s="65">
        <v>3909377.8355999999</v>
      </c>
      <c r="J97" s="65">
        <v>0</v>
      </c>
      <c r="K97" s="65">
        <f t="shared" si="20"/>
        <v>3909377.8355999999</v>
      </c>
      <c r="L97" s="65">
        <v>158568116.97229999</v>
      </c>
      <c r="M97" s="70">
        <f t="shared" si="17"/>
        <v>300461054.31980002</v>
      </c>
      <c r="N97" s="69"/>
      <c r="O97" s="181"/>
      <c r="P97" s="74">
        <v>14</v>
      </c>
      <c r="Q97" s="179"/>
      <c r="R97" s="75" t="s">
        <v>313</v>
      </c>
      <c r="S97" s="65">
        <v>4101653.5052</v>
      </c>
      <c r="T97" s="76">
        <v>0</v>
      </c>
      <c r="U97" s="76">
        <v>155365985.0508</v>
      </c>
      <c r="V97" s="65">
        <v>6173892.5889999997</v>
      </c>
      <c r="W97" s="65">
        <v>4784029.1567000002</v>
      </c>
      <c r="X97" s="65">
        <f t="shared" si="16"/>
        <v>2392014.5783500001</v>
      </c>
      <c r="Y97" s="65">
        <f t="shared" si="23"/>
        <v>2392014.5783500001</v>
      </c>
      <c r="Z97" s="65">
        <v>162241327.0803</v>
      </c>
      <c r="AA97" s="70">
        <f t="shared" si="18"/>
        <v>330274872.80365002</v>
      </c>
    </row>
    <row r="98" spans="1:27" ht="24.9" customHeight="1">
      <c r="A98" s="179"/>
      <c r="B98" s="181"/>
      <c r="C98" s="61">
        <v>20</v>
      </c>
      <c r="D98" s="65" t="s">
        <v>314</v>
      </c>
      <c r="E98" s="65">
        <v>3391895.4696</v>
      </c>
      <c r="F98" s="65">
        <v>0</v>
      </c>
      <c r="G98" s="65">
        <v>128481155.2582</v>
      </c>
      <c r="H98" s="65">
        <v>7839157.4594000001</v>
      </c>
      <c r="I98" s="65">
        <v>3956191.5218000002</v>
      </c>
      <c r="J98" s="65">
        <v>0</v>
      </c>
      <c r="K98" s="65">
        <f t="shared" si="20"/>
        <v>3956191.5218000002</v>
      </c>
      <c r="L98" s="65">
        <v>163326512.94960001</v>
      </c>
      <c r="M98" s="70">
        <f t="shared" si="17"/>
        <v>306994912.65859997</v>
      </c>
      <c r="N98" s="69"/>
      <c r="O98" s="181"/>
      <c r="P98" s="74">
        <v>15</v>
      </c>
      <c r="Q98" s="179"/>
      <c r="R98" s="75" t="s">
        <v>315</v>
      </c>
      <c r="S98" s="65">
        <v>2738921.6634999998</v>
      </c>
      <c r="T98" s="76">
        <v>0</v>
      </c>
      <c r="U98" s="76">
        <v>103747247.70909999</v>
      </c>
      <c r="V98" s="65">
        <v>4439473.8684999999</v>
      </c>
      <c r="W98" s="65">
        <v>3194585.0811999999</v>
      </c>
      <c r="X98" s="65">
        <f t="shared" si="16"/>
        <v>1597292.5405999999</v>
      </c>
      <c r="Y98" s="65">
        <f t="shared" si="23"/>
        <v>1597292.5405999999</v>
      </c>
      <c r="Z98" s="65">
        <v>113172238.24420001</v>
      </c>
      <c r="AA98" s="70">
        <f t="shared" si="18"/>
        <v>225695174.02590001</v>
      </c>
    </row>
    <row r="99" spans="1:27" ht="24.9" customHeight="1">
      <c r="A99" s="179"/>
      <c r="B99" s="182"/>
      <c r="C99" s="61">
        <v>21</v>
      </c>
      <c r="D99" s="65" t="s">
        <v>316</v>
      </c>
      <c r="E99" s="65">
        <v>3256719.1417</v>
      </c>
      <c r="F99" s="65">
        <v>0</v>
      </c>
      <c r="G99" s="65">
        <v>123360829.1943</v>
      </c>
      <c r="H99" s="65">
        <v>7621211.0399000002</v>
      </c>
      <c r="I99" s="65">
        <v>3798526.45</v>
      </c>
      <c r="J99" s="65">
        <v>0</v>
      </c>
      <c r="K99" s="65">
        <f t="shared" si="20"/>
        <v>3798526.45</v>
      </c>
      <c r="L99" s="65">
        <v>157160509.26620001</v>
      </c>
      <c r="M99" s="70">
        <f t="shared" si="17"/>
        <v>295197795.09210002</v>
      </c>
      <c r="N99" s="69"/>
      <c r="O99" s="181"/>
      <c r="P99" s="74">
        <v>16</v>
      </c>
      <c r="Q99" s="179"/>
      <c r="R99" s="75" t="s">
        <v>317</v>
      </c>
      <c r="S99" s="65">
        <v>3970812.2053999999</v>
      </c>
      <c r="T99" s="76">
        <v>0</v>
      </c>
      <c r="U99" s="76">
        <v>150409864.93880001</v>
      </c>
      <c r="V99" s="65">
        <v>6262917.6014</v>
      </c>
      <c r="W99" s="65">
        <v>4631420.3143999996</v>
      </c>
      <c r="X99" s="65">
        <f t="shared" si="16"/>
        <v>2315710.1571999998</v>
      </c>
      <c r="Y99" s="65">
        <f t="shared" si="23"/>
        <v>2315710.1571999998</v>
      </c>
      <c r="Z99" s="65">
        <v>164759967.0115</v>
      </c>
      <c r="AA99" s="70">
        <f t="shared" si="18"/>
        <v>327719271.91430002</v>
      </c>
    </row>
    <row r="100" spans="1:27" ht="24.9" customHeight="1">
      <c r="A100" s="61"/>
      <c r="B100" s="172" t="s">
        <v>318</v>
      </c>
      <c r="C100" s="173"/>
      <c r="D100" s="66"/>
      <c r="E100" s="66">
        <f>SUM(E79:E99)</f>
        <v>73465101.626200005</v>
      </c>
      <c r="F100" s="66">
        <f t="shared" ref="F100:M100" si="24">SUM(F79:F99)</f>
        <v>0</v>
      </c>
      <c r="G100" s="66">
        <f t="shared" si="24"/>
        <v>2782774767.8941002</v>
      </c>
      <c r="H100" s="66">
        <f t="shared" si="24"/>
        <v>167474677.14379999</v>
      </c>
      <c r="I100" s="66">
        <f t="shared" si="24"/>
        <v>85687196.085500002</v>
      </c>
      <c r="J100" s="66">
        <f t="shared" si="24"/>
        <v>0</v>
      </c>
      <c r="K100" s="66">
        <f t="shared" si="24"/>
        <v>85687196.085500002</v>
      </c>
      <c r="L100" s="66">
        <f t="shared" si="24"/>
        <v>3510554252.6701002</v>
      </c>
      <c r="M100" s="66">
        <f t="shared" si="24"/>
        <v>6619955995.4196997</v>
      </c>
      <c r="N100" s="69"/>
      <c r="O100" s="181"/>
      <c r="P100" s="74">
        <v>17</v>
      </c>
      <c r="Q100" s="179"/>
      <c r="R100" s="75" t="s">
        <v>319</v>
      </c>
      <c r="S100" s="65">
        <v>4966143.9921000004</v>
      </c>
      <c r="T100" s="76">
        <v>0</v>
      </c>
      <c r="U100" s="76">
        <v>188111904.68740001</v>
      </c>
      <c r="V100" s="65">
        <v>7630253.1094000004</v>
      </c>
      <c r="W100" s="65">
        <v>5792341.4604000002</v>
      </c>
      <c r="X100" s="65">
        <f t="shared" si="16"/>
        <v>2896170.7302000001</v>
      </c>
      <c r="Y100" s="65">
        <f t="shared" si="23"/>
        <v>2896170.7302000001</v>
      </c>
      <c r="Z100" s="65">
        <v>203443767.36500001</v>
      </c>
      <c r="AA100" s="70">
        <f t="shared" si="18"/>
        <v>407048239.88410002</v>
      </c>
    </row>
    <row r="101" spans="1:27" ht="24.9" customHeight="1">
      <c r="A101" s="179">
        <v>5</v>
      </c>
      <c r="B101" s="180" t="s">
        <v>320</v>
      </c>
      <c r="C101" s="61">
        <v>1</v>
      </c>
      <c r="D101" s="65" t="s">
        <v>321</v>
      </c>
      <c r="E101" s="65">
        <v>5491180.5568000004</v>
      </c>
      <c r="F101" s="65">
        <v>0</v>
      </c>
      <c r="G101" s="65">
        <v>207999694.5636</v>
      </c>
      <c r="H101" s="65">
        <v>7584925.2704999996</v>
      </c>
      <c r="I101" s="65">
        <v>6404726.2536000004</v>
      </c>
      <c r="J101" s="65">
        <v>0</v>
      </c>
      <c r="K101" s="65">
        <f t="shared" si="20"/>
        <v>6404726.2536000004</v>
      </c>
      <c r="L101" s="65">
        <v>207228562.81009999</v>
      </c>
      <c r="M101" s="70">
        <f t="shared" si="17"/>
        <v>434709089.45459998</v>
      </c>
      <c r="N101" s="69"/>
      <c r="O101" s="181"/>
      <c r="P101" s="74">
        <v>18</v>
      </c>
      <c r="Q101" s="179"/>
      <c r="R101" s="75" t="s">
        <v>322</v>
      </c>
      <c r="S101" s="65">
        <v>3751308.5082</v>
      </c>
      <c r="T101" s="76">
        <v>0</v>
      </c>
      <c r="U101" s="76">
        <v>142095313.72189999</v>
      </c>
      <c r="V101" s="65">
        <v>5809867.8348000003</v>
      </c>
      <c r="W101" s="65">
        <v>4375398.6668999996</v>
      </c>
      <c r="X101" s="65">
        <f t="shared" si="16"/>
        <v>2187699.3334499998</v>
      </c>
      <c r="Y101" s="65">
        <f t="shared" si="23"/>
        <v>2187699.3334499998</v>
      </c>
      <c r="Z101" s="65">
        <v>151942566.5851</v>
      </c>
      <c r="AA101" s="70">
        <f t="shared" si="18"/>
        <v>305786755.98345</v>
      </c>
    </row>
    <row r="102" spans="1:27" ht="24.9" customHeight="1">
      <c r="A102" s="179"/>
      <c r="B102" s="181"/>
      <c r="C102" s="61">
        <v>2</v>
      </c>
      <c r="D102" s="65" t="s">
        <v>93</v>
      </c>
      <c r="E102" s="65">
        <v>6631178.8609999996</v>
      </c>
      <c r="F102" s="65">
        <v>0</v>
      </c>
      <c r="G102" s="65">
        <v>251181537.99939999</v>
      </c>
      <c r="H102" s="65">
        <v>9453950.2645999994</v>
      </c>
      <c r="I102" s="65">
        <v>7734381.5058000004</v>
      </c>
      <c r="J102" s="65">
        <v>0</v>
      </c>
      <c r="K102" s="65">
        <f t="shared" si="20"/>
        <v>7734381.5058000004</v>
      </c>
      <c r="L102" s="65">
        <v>260105848.08880001</v>
      </c>
      <c r="M102" s="70">
        <f t="shared" si="17"/>
        <v>535106896.71960002</v>
      </c>
      <c r="N102" s="69"/>
      <c r="O102" s="181"/>
      <c r="P102" s="74">
        <v>19</v>
      </c>
      <c r="Q102" s="179"/>
      <c r="R102" s="75" t="s">
        <v>323</v>
      </c>
      <c r="S102" s="65">
        <v>3551911.2456</v>
      </c>
      <c r="T102" s="76">
        <v>0</v>
      </c>
      <c r="U102" s="76">
        <v>134542371.45640001</v>
      </c>
      <c r="V102" s="65">
        <v>5221484.1315000001</v>
      </c>
      <c r="W102" s="65">
        <v>4142828.4811</v>
      </c>
      <c r="X102" s="65">
        <f t="shared" si="16"/>
        <v>2071414.24055</v>
      </c>
      <c r="Y102" s="65">
        <f t="shared" si="23"/>
        <v>2071414.24055</v>
      </c>
      <c r="Z102" s="65">
        <v>135296383.13170001</v>
      </c>
      <c r="AA102" s="70">
        <f t="shared" si="18"/>
        <v>280683564.20574999</v>
      </c>
    </row>
    <row r="103" spans="1:27" ht="24.9" customHeight="1">
      <c r="A103" s="179"/>
      <c r="B103" s="181"/>
      <c r="C103" s="61">
        <v>3</v>
      </c>
      <c r="D103" s="65" t="s">
        <v>324</v>
      </c>
      <c r="E103" s="65">
        <v>2900122.6439</v>
      </c>
      <c r="F103" s="65">
        <v>0</v>
      </c>
      <c r="G103" s="65">
        <v>109853358.10619999</v>
      </c>
      <c r="H103" s="65">
        <v>4796964.3141000001</v>
      </c>
      <c r="I103" s="65">
        <v>3382604.4224999999</v>
      </c>
      <c r="J103" s="65">
        <v>0</v>
      </c>
      <c r="K103" s="65">
        <f t="shared" si="20"/>
        <v>3382604.4224999999</v>
      </c>
      <c r="L103" s="65">
        <v>128353316.4637</v>
      </c>
      <c r="M103" s="70">
        <f t="shared" si="17"/>
        <v>249286365.95039999</v>
      </c>
      <c r="N103" s="69"/>
      <c r="O103" s="181"/>
      <c r="P103" s="74">
        <v>20</v>
      </c>
      <c r="Q103" s="179"/>
      <c r="R103" s="75" t="s">
        <v>325</v>
      </c>
      <c r="S103" s="65">
        <v>3808507.5921</v>
      </c>
      <c r="T103" s="76">
        <v>0</v>
      </c>
      <c r="U103" s="76">
        <v>144261950.17840001</v>
      </c>
      <c r="V103" s="65">
        <v>5683334.0718</v>
      </c>
      <c r="W103" s="65">
        <v>4442113.7331999997</v>
      </c>
      <c r="X103" s="65">
        <f t="shared" si="16"/>
        <v>2221056.8665999998</v>
      </c>
      <c r="Y103" s="65">
        <f t="shared" si="23"/>
        <v>2221056.8665999998</v>
      </c>
      <c r="Z103" s="65">
        <v>148362752.56279999</v>
      </c>
      <c r="AA103" s="70">
        <f t="shared" si="18"/>
        <v>304337601.27170002</v>
      </c>
    </row>
    <row r="104" spans="1:27" ht="24.9" customHeight="1">
      <c r="A104" s="179"/>
      <c r="B104" s="181"/>
      <c r="C104" s="61">
        <v>4</v>
      </c>
      <c r="D104" s="65" t="s">
        <v>326</v>
      </c>
      <c r="E104" s="65">
        <v>3427471.1244999999</v>
      </c>
      <c r="F104" s="65">
        <v>0</v>
      </c>
      <c r="G104" s="65">
        <v>129828720.7366</v>
      </c>
      <c r="H104" s="65">
        <v>5555405.1198000005</v>
      </c>
      <c r="I104" s="65">
        <v>3997685.7557999999</v>
      </c>
      <c r="J104" s="65">
        <v>0</v>
      </c>
      <c r="K104" s="65">
        <f t="shared" si="20"/>
        <v>3997685.7557999999</v>
      </c>
      <c r="L104" s="65">
        <v>149810649.0169</v>
      </c>
      <c r="M104" s="70">
        <f t="shared" si="17"/>
        <v>292619931.7536</v>
      </c>
      <c r="N104" s="69"/>
      <c r="O104" s="182"/>
      <c r="P104" s="74">
        <v>21</v>
      </c>
      <c r="Q104" s="179"/>
      <c r="R104" s="75" t="s">
        <v>327</v>
      </c>
      <c r="S104" s="65">
        <v>3726493.1461</v>
      </c>
      <c r="T104" s="76">
        <v>0</v>
      </c>
      <c r="U104" s="76">
        <v>141155335.93740001</v>
      </c>
      <c r="V104" s="65">
        <v>5582450.4274000004</v>
      </c>
      <c r="W104" s="65">
        <v>4346454.8724999996</v>
      </c>
      <c r="X104" s="65">
        <f t="shared" si="16"/>
        <v>2173227.4362499998</v>
      </c>
      <c r="Y104" s="65">
        <f t="shared" si="23"/>
        <v>2173227.4362499998</v>
      </c>
      <c r="Z104" s="65">
        <v>145508615.63949999</v>
      </c>
      <c r="AA104" s="70">
        <f t="shared" si="18"/>
        <v>298146122.58665001</v>
      </c>
    </row>
    <row r="105" spans="1:27" ht="24.9" customHeight="1">
      <c r="A105" s="179"/>
      <c r="B105" s="181"/>
      <c r="C105" s="61">
        <v>5</v>
      </c>
      <c r="D105" s="65" t="s">
        <v>328</v>
      </c>
      <c r="E105" s="65">
        <v>4347888.2747</v>
      </c>
      <c r="F105" s="65">
        <v>0</v>
      </c>
      <c r="G105" s="65">
        <v>164693078.98069999</v>
      </c>
      <c r="H105" s="65">
        <v>6700053.0295000002</v>
      </c>
      <c r="I105" s="65">
        <v>5071229.0175999999</v>
      </c>
      <c r="J105" s="65">
        <v>0</v>
      </c>
      <c r="K105" s="65">
        <f t="shared" si="20"/>
        <v>5071229.0175999999</v>
      </c>
      <c r="L105" s="65">
        <v>182194311.22310001</v>
      </c>
      <c r="M105" s="70">
        <f t="shared" si="17"/>
        <v>363006560.52560002</v>
      </c>
      <c r="N105" s="69"/>
      <c r="O105" s="61"/>
      <c r="P105" s="173" t="s">
        <v>329</v>
      </c>
      <c r="Q105" s="176"/>
      <c r="R105" s="66"/>
      <c r="S105" s="66">
        <f t="shared" ref="S105:AA105" si="25">SUM(S84:S104)</f>
        <v>79210444.595699996</v>
      </c>
      <c r="T105" s="66">
        <f t="shared" si="25"/>
        <v>-1E-4</v>
      </c>
      <c r="U105" s="66">
        <f t="shared" si="25"/>
        <v>3000401846.5300999</v>
      </c>
      <c r="V105" s="66">
        <f t="shared" ref="V105" si="26">SUM(V84:V104)</f>
        <v>121044151.2633</v>
      </c>
      <c r="W105" s="66">
        <f t="shared" si="25"/>
        <v>92388368.734099999</v>
      </c>
      <c r="X105" s="66">
        <f t="shared" si="25"/>
        <v>46194184.36705</v>
      </c>
      <c r="Y105" s="66">
        <f t="shared" si="25"/>
        <v>46194184.36705</v>
      </c>
      <c r="Z105" s="66">
        <f t="shared" si="25"/>
        <v>3163547232.2111001</v>
      </c>
      <c r="AA105" s="66">
        <f t="shared" si="25"/>
        <v>6410397858.9671497</v>
      </c>
    </row>
    <row r="106" spans="1:27" ht="24.9" customHeight="1">
      <c r="A106" s="179"/>
      <c r="B106" s="181"/>
      <c r="C106" s="61">
        <v>6</v>
      </c>
      <c r="D106" s="65" t="s">
        <v>330</v>
      </c>
      <c r="E106" s="65">
        <v>2879105.3629000001</v>
      </c>
      <c r="F106" s="65">
        <v>0</v>
      </c>
      <c r="G106" s="65">
        <v>109057247.32619999</v>
      </c>
      <c r="H106" s="65">
        <v>4862090.1469999999</v>
      </c>
      <c r="I106" s="65">
        <v>3358090.5806999998</v>
      </c>
      <c r="J106" s="65">
        <v>0</v>
      </c>
      <c r="K106" s="65">
        <f t="shared" si="20"/>
        <v>3358090.5806999998</v>
      </c>
      <c r="L106" s="65">
        <v>130195815.76459999</v>
      </c>
      <c r="M106" s="70">
        <f t="shared" si="17"/>
        <v>250352349.1814</v>
      </c>
      <c r="N106" s="69"/>
      <c r="O106" s="180">
        <v>23</v>
      </c>
      <c r="P106" s="74">
        <v>1</v>
      </c>
      <c r="Q106" s="179" t="s">
        <v>111</v>
      </c>
      <c r="R106" s="75" t="s">
        <v>331</v>
      </c>
      <c r="S106" s="65">
        <v>3218395.1417</v>
      </c>
      <c r="T106" s="65">
        <v>0</v>
      </c>
      <c r="U106" s="65">
        <v>121909159.52519999</v>
      </c>
      <c r="V106" s="65">
        <v>5887365.5411999999</v>
      </c>
      <c r="W106" s="65">
        <v>3753826.6401</v>
      </c>
      <c r="X106" s="65">
        <f t="shared" si="16"/>
        <v>1876913.32005</v>
      </c>
      <c r="Y106" s="65">
        <f t="shared" ref="Y106:Y121" si="27">W106-X106</f>
        <v>1876913.32005</v>
      </c>
      <c r="Z106" s="65">
        <v>150090980.10089999</v>
      </c>
      <c r="AA106" s="70">
        <f t="shared" si="18"/>
        <v>282982813.62905002</v>
      </c>
    </row>
    <row r="107" spans="1:27" ht="24.9" customHeight="1">
      <c r="A107" s="179"/>
      <c r="B107" s="181"/>
      <c r="C107" s="61">
        <v>7</v>
      </c>
      <c r="D107" s="65" t="s">
        <v>332</v>
      </c>
      <c r="E107" s="65">
        <v>4593243.8502000002</v>
      </c>
      <c r="F107" s="65">
        <v>0</v>
      </c>
      <c r="G107" s="65">
        <v>173986870.04089999</v>
      </c>
      <c r="H107" s="65">
        <v>7095617.4241000004</v>
      </c>
      <c r="I107" s="65">
        <v>5357403.4166999999</v>
      </c>
      <c r="J107" s="65">
        <v>0</v>
      </c>
      <c r="K107" s="65">
        <f t="shared" si="20"/>
        <v>5357403.4166999999</v>
      </c>
      <c r="L107" s="65">
        <v>193385371.48449999</v>
      </c>
      <c r="M107" s="70">
        <f t="shared" si="17"/>
        <v>384418506.21640003</v>
      </c>
      <c r="N107" s="69"/>
      <c r="O107" s="181"/>
      <c r="P107" s="74">
        <v>2</v>
      </c>
      <c r="Q107" s="179"/>
      <c r="R107" s="75" t="s">
        <v>333</v>
      </c>
      <c r="S107" s="65">
        <v>5292464.2356000002</v>
      </c>
      <c r="T107" s="65">
        <v>0</v>
      </c>
      <c r="U107" s="65">
        <v>200472545.58860001</v>
      </c>
      <c r="V107" s="65">
        <v>6831326.2867000001</v>
      </c>
      <c r="W107" s="65">
        <v>6172950.2948000003</v>
      </c>
      <c r="X107" s="65">
        <f t="shared" si="16"/>
        <v>3086475.1474000001</v>
      </c>
      <c r="Y107" s="65">
        <f t="shared" si="27"/>
        <v>3086475.1474000001</v>
      </c>
      <c r="Z107" s="65">
        <v>176796926.67160001</v>
      </c>
      <c r="AA107" s="70">
        <f t="shared" si="18"/>
        <v>392479737.92989999</v>
      </c>
    </row>
    <row r="108" spans="1:27" ht="24.9" customHeight="1">
      <c r="A108" s="179"/>
      <c r="B108" s="181"/>
      <c r="C108" s="61">
        <v>8</v>
      </c>
      <c r="D108" s="65" t="s">
        <v>334</v>
      </c>
      <c r="E108" s="65">
        <v>4636745.8006999996</v>
      </c>
      <c r="F108" s="65">
        <v>0</v>
      </c>
      <c r="G108" s="65">
        <v>175634674.60879999</v>
      </c>
      <c r="H108" s="65">
        <v>6687216.6003999999</v>
      </c>
      <c r="I108" s="65">
        <v>5408142.6123000002</v>
      </c>
      <c r="J108" s="65">
        <v>0</v>
      </c>
      <c r="K108" s="65">
        <f t="shared" si="20"/>
        <v>5408142.6123000002</v>
      </c>
      <c r="L108" s="65">
        <v>181831151.00819999</v>
      </c>
      <c r="M108" s="70">
        <f t="shared" si="17"/>
        <v>374197930.6304</v>
      </c>
      <c r="N108" s="69"/>
      <c r="O108" s="181"/>
      <c r="P108" s="74">
        <v>3</v>
      </c>
      <c r="Q108" s="179"/>
      <c r="R108" s="75" t="s">
        <v>335</v>
      </c>
      <c r="S108" s="65">
        <v>4056341.6241000001</v>
      </c>
      <c r="T108" s="65">
        <v>0</v>
      </c>
      <c r="U108" s="65">
        <v>153649622.36019999</v>
      </c>
      <c r="V108" s="65">
        <v>6740482.1168999998</v>
      </c>
      <c r="W108" s="65">
        <v>4731178.9194999998</v>
      </c>
      <c r="X108" s="65">
        <f t="shared" si="16"/>
        <v>2365589.4597499999</v>
      </c>
      <c r="Y108" s="65">
        <f t="shared" si="27"/>
        <v>2365589.4597499999</v>
      </c>
      <c r="Z108" s="65">
        <v>174226820.27950001</v>
      </c>
      <c r="AA108" s="70">
        <f t="shared" si="18"/>
        <v>341038855.84044999</v>
      </c>
    </row>
    <row r="109" spans="1:27" ht="24.9" customHeight="1">
      <c r="A109" s="179"/>
      <c r="B109" s="181"/>
      <c r="C109" s="61">
        <v>9</v>
      </c>
      <c r="D109" s="65" t="s">
        <v>336</v>
      </c>
      <c r="E109" s="65">
        <v>3261437.4569999999</v>
      </c>
      <c r="F109" s="65">
        <v>0</v>
      </c>
      <c r="G109" s="65">
        <v>123539553.62989999</v>
      </c>
      <c r="H109" s="65">
        <v>5624157.8975999998</v>
      </c>
      <c r="I109" s="65">
        <v>3804029.7326000002</v>
      </c>
      <c r="J109" s="65">
        <v>0</v>
      </c>
      <c r="K109" s="65">
        <f t="shared" si="20"/>
        <v>3804029.7326000002</v>
      </c>
      <c r="L109" s="65">
        <v>151755759.5742</v>
      </c>
      <c r="M109" s="70">
        <f t="shared" si="17"/>
        <v>287984938.2913</v>
      </c>
      <c r="N109" s="69"/>
      <c r="O109" s="181"/>
      <c r="P109" s="74">
        <v>4</v>
      </c>
      <c r="Q109" s="179"/>
      <c r="R109" s="75" t="s">
        <v>101</v>
      </c>
      <c r="S109" s="65">
        <v>2470221.8103999998</v>
      </c>
      <c r="T109" s="65">
        <v>0</v>
      </c>
      <c r="U109" s="65">
        <v>93569201.876599997</v>
      </c>
      <c r="V109" s="65">
        <v>5073463.176</v>
      </c>
      <c r="W109" s="65">
        <v>2881182.7105999999</v>
      </c>
      <c r="X109" s="65">
        <f t="shared" si="16"/>
        <v>1440591.3552999999</v>
      </c>
      <c r="Y109" s="65">
        <f t="shared" si="27"/>
        <v>1440591.3552999999</v>
      </c>
      <c r="Z109" s="65">
        <v>127064563.8205</v>
      </c>
      <c r="AA109" s="70">
        <f t="shared" si="18"/>
        <v>229618042.0388</v>
      </c>
    </row>
    <row r="110" spans="1:27" ht="24.9" customHeight="1">
      <c r="A110" s="179"/>
      <c r="B110" s="181"/>
      <c r="C110" s="61">
        <v>10</v>
      </c>
      <c r="D110" s="65" t="s">
        <v>337</v>
      </c>
      <c r="E110" s="65">
        <v>3735297.7289999998</v>
      </c>
      <c r="F110" s="65">
        <v>0</v>
      </c>
      <c r="G110" s="65">
        <v>141488843.55840001</v>
      </c>
      <c r="H110" s="65">
        <v>6454455.4183999998</v>
      </c>
      <c r="I110" s="65">
        <v>4356724.2385999998</v>
      </c>
      <c r="J110" s="65">
        <v>0</v>
      </c>
      <c r="K110" s="65">
        <f t="shared" si="20"/>
        <v>4356724.2385999998</v>
      </c>
      <c r="L110" s="65">
        <v>175246017.3337</v>
      </c>
      <c r="M110" s="70">
        <f t="shared" si="17"/>
        <v>331281338.27810001</v>
      </c>
      <c r="N110" s="69"/>
      <c r="O110" s="181"/>
      <c r="P110" s="74">
        <v>5</v>
      </c>
      <c r="Q110" s="179"/>
      <c r="R110" s="75" t="s">
        <v>338</v>
      </c>
      <c r="S110" s="65">
        <v>4286092.6287000002</v>
      </c>
      <c r="T110" s="65">
        <v>0</v>
      </c>
      <c r="U110" s="65">
        <v>162352329.96309999</v>
      </c>
      <c r="V110" s="65">
        <v>6792475.9077000003</v>
      </c>
      <c r="W110" s="65">
        <v>4999152.6777999997</v>
      </c>
      <c r="X110" s="65">
        <f t="shared" si="16"/>
        <v>2499576.3388999999</v>
      </c>
      <c r="Y110" s="65">
        <f t="shared" si="27"/>
        <v>2499576.3388999999</v>
      </c>
      <c r="Z110" s="65">
        <v>175697796.06560001</v>
      </c>
      <c r="AA110" s="70">
        <f t="shared" si="18"/>
        <v>351628270.90399998</v>
      </c>
    </row>
    <row r="111" spans="1:27" ht="24.9" customHeight="1">
      <c r="A111" s="179"/>
      <c r="B111" s="181"/>
      <c r="C111" s="61">
        <v>11</v>
      </c>
      <c r="D111" s="65" t="s">
        <v>339</v>
      </c>
      <c r="E111" s="65">
        <v>2890255.2755999998</v>
      </c>
      <c r="F111" s="65">
        <v>0</v>
      </c>
      <c r="G111" s="65">
        <v>109479593.38349999</v>
      </c>
      <c r="H111" s="65">
        <v>5179760.4981000004</v>
      </c>
      <c r="I111" s="65">
        <v>3371095.4597999998</v>
      </c>
      <c r="J111" s="65">
        <v>0</v>
      </c>
      <c r="K111" s="65">
        <f t="shared" ref="K111:K129" si="28">I111-J111</f>
        <v>3371095.4597999998</v>
      </c>
      <c r="L111" s="65">
        <v>139183146.5025</v>
      </c>
      <c r="M111" s="70">
        <f t="shared" si="17"/>
        <v>260103851.11950001</v>
      </c>
      <c r="N111" s="69"/>
      <c r="O111" s="181"/>
      <c r="P111" s="74">
        <v>6</v>
      </c>
      <c r="Q111" s="179"/>
      <c r="R111" s="75" t="s">
        <v>340</v>
      </c>
      <c r="S111" s="65">
        <v>3683842.1030999999</v>
      </c>
      <c r="T111" s="65">
        <v>0</v>
      </c>
      <c r="U111" s="65">
        <v>139539762.7784</v>
      </c>
      <c r="V111" s="65">
        <v>6772783.5295000002</v>
      </c>
      <c r="W111" s="65">
        <v>4296708.1464999998</v>
      </c>
      <c r="X111" s="65">
        <f t="shared" si="16"/>
        <v>2148354.0732499999</v>
      </c>
      <c r="Y111" s="65">
        <f t="shared" si="27"/>
        <v>2148354.0732499999</v>
      </c>
      <c r="Z111" s="65">
        <v>175140671.62619999</v>
      </c>
      <c r="AA111" s="70">
        <f t="shared" si="18"/>
        <v>327285414.11045003</v>
      </c>
    </row>
    <row r="112" spans="1:27" ht="24.9" customHeight="1">
      <c r="A112" s="179"/>
      <c r="B112" s="181"/>
      <c r="C112" s="61">
        <v>12</v>
      </c>
      <c r="D112" s="65" t="s">
        <v>341</v>
      </c>
      <c r="E112" s="65">
        <v>4475861.4718000004</v>
      </c>
      <c r="F112" s="65">
        <v>0</v>
      </c>
      <c r="G112" s="65">
        <v>169540558.61410001</v>
      </c>
      <c r="H112" s="65">
        <v>7204562.2094999999</v>
      </c>
      <c r="I112" s="65">
        <v>5220492.6025999999</v>
      </c>
      <c r="J112" s="65">
        <v>0</v>
      </c>
      <c r="K112" s="65">
        <f t="shared" si="28"/>
        <v>5220492.6025999999</v>
      </c>
      <c r="L112" s="65">
        <v>196467569.16280001</v>
      </c>
      <c r="M112" s="70">
        <f t="shared" si="17"/>
        <v>382909044.06080002</v>
      </c>
      <c r="N112" s="69"/>
      <c r="O112" s="181"/>
      <c r="P112" s="74">
        <v>7</v>
      </c>
      <c r="Q112" s="179"/>
      <c r="R112" s="75" t="s">
        <v>342</v>
      </c>
      <c r="S112" s="65">
        <v>3723543.6751999999</v>
      </c>
      <c r="T112" s="65">
        <v>0</v>
      </c>
      <c r="U112" s="65">
        <v>141043613.32319999</v>
      </c>
      <c r="V112" s="65">
        <v>6822594.3315000003</v>
      </c>
      <c r="W112" s="65">
        <v>4343014.71</v>
      </c>
      <c r="X112" s="65">
        <f t="shared" si="16"/>
        <v>2171507.355</v>
      </c>
      <c r="Y112" s="65">
        <f t="shared" si="27"/>
        <v>2171507.355</v>
      </c>
      <c r="Z112" s="65">
        <v>176549887.65920001</v>
      </c>
      <c r="AA112" s="70">
        <f t="shared" si="18"/>
        <v>330311146.3441</v>
      </c>
    </row>
    <row r="113" spans="1:27" ht="24.9" customHeight="1">
      <c r="A113" s="179"/>
      <c r="B113" s="181"/>
      <c r="C113" s="61">
        <v>13</v>
      </c>
      <c r="D113" s="65" t="s">
        <v>343</v>
      </c>
      <c r="E113" s="65">
        <v>3681182.4564999999</v>
      </c>
      <c r="F113" s="65">
        <v>0</v>
      </c>
      <c r="G113" s="65">
        <v>139439018.37940001</v>
      </c>
      <c r="H113" s="65">
        <v>5517839.5206000004</v>
      </c>
      <c r="I113" s="65">
        <v>4293606.0251000002</v>
      </c>
      <c r="J113" s="65">
        <v>0</v>
      </c>
      <c r="K113" s="65">
        <f t="shared" si="28"/>
        <v>4293606.0251000002</v>
      </c>
      <c r="L113" s="65">
        <v>148747866.59889999</v>
      </c>
      <c r="M113" s="70">
        <f t="shared" si="17"/>
        <v>301679512.98049998</v>
      </c>
      <c r="N113" s="69"/>
      <c r="O113" s="181"/>
      <c r="P113" s="74">
        <v>8</v>
      </c>
      <c r="Q113" s="179"/>
      <c r="R113" s="75" t="s">
        <v>344</v>
      </c>
      <c r="S113" s="65">
        <v>4390874.9260999998</v>
      </c>
      <c r="T113" s="65">
        <v>0</v>
      </c>
      <c r="U113" s="65">
        <v>166321364.6076</v>
      </c>
      <c r="V113" s="65">
        <v>8595988.4979999997</v>
      </c>
      <c r="W113" s="65">
        <v>5121367.1859999998</v>
      </c>
      <c r="X113" s="65">
        <f t="shared" si="16"/>
        <v>2560683.5929999999</v>
      </c>
      <c r="Y113" s="65">
        <f t="shared" si="27"/>
        <v>2560683.5929999999</v>
      </c>
      <c r="Z113" s="65">
        <v>226721645.42050001</v>
      </c>
      <c r="AA113" s="70">
        <f t="shared" si="18"/>
        <v>408590557.04519999</v>
      </c>
    </row>
    <row r="114" spans="1:27" ht="24.9" customHeight="1">
      <c r="A114" s="179"/>
      <c r="B114" s="181"/>
      <c r="C114" s="61">
        <v>14</v>
      </c>
      <c r="D114" s="65" t="s">
        <v>345</v>
      </c>
      <c r="E114" s="65">
        <v>4298463.6147999996</v>
      </c>
      <c r="F114" s="65">
        <v>0</v>
      </c>
      <c r="G114" s="65">
        <v>162820928.89160001</v>
      </c>
      <c r="H114" s="65">
        <v>6835239.1595000001</v>
      </c>
      <c r="I114" s="65">
        <v>5013581.7751000002</v>
      </c>
      <c r="J114" s="65">
        <v>0</v>
      </c>
      <c r="K114" s="65">
        <f t="shared" si="28"/>
        <v>5013581.7751000002</v>
      </c>
      <c r="L114" s="65">
        <v>186018912.60010001</v>
      </c>
      <c r="M114" s="70">
        <f t="shared" si="17"/>
        <v>364987126.04110003</v>
      </c>
      <c r="N114" s="69"/>
      <c r="O114" s="181"/>
      <c r="P114" s="74">
        <v>9</v>
      </c>
      <c r="Q114" s="179"/>
      <c r="R114" s="75" t="s">
        <v>346</v>
      </c>
      <c r="S114" s="65">
        <v>3174314.7011000002</v>
      </c>
      <c r="T114" s="65">
        <v>0</v>
      </c>
      <c r="U114" s="65">
        <v>120239442.40109999</v>
      </c>
      <c r="V114" s="65">
        <v>6139489.3793000001</v>
      </c>
      <c r="W114" s="65">
        <v>3702412.713</v>
      </c>
      <c r="X114" s="65">
        <f t="shared" si="16"/>
        <v>1851206.3565</v>
      </c>
      <c r="Y114" s="65">
        <f t="shared" si="27"/>
        <v>1851206.3565</v>
      </c>
      <c r="Z114" s="65">
        <v>157223909.91890001</v>
      </c>
      <c r="AA114" s="70">
        <f t="shared" si="18"/>
        <v>288628362.75690001</v>
      </c>
    </row>
    <row r="115" spans="1:27" ht="24.9" customHeight="1">
      <c r="A115" s="179"/>
      <c r="B115" s="181"/>
      <c r="C115" s="61">
        <v>15</v>
      </c>
      <c r="D115" s="65" t="s">
        <v>347</v>
      </c>
      <c r="E115" s="65">
        <v>5508386.0484999996</v>
      </c>
      <c r="F115" s="65">
        <v>0</v>
      </c>
      <c r="G115" s="65">
        <v>208651419.08790001</v>
      </c>
      <c r="H115" s="65">
        <v>8241732.0294000003</v>
      </c>
      <c r="I115" s="65">
        <v>6424794.1540999999</v>
      </c>
      <c r="J115" s="65">
        <v>0</v>
      </c>
      <c r="K115" s="65">
        <f t="shared" si="28"/>
        <v>6424794.1540999999</v>
      </c>
      <c r="L115" s="65">
        <v>225810528.5248</v>
      </c>
      <c r="M115" s="70">
        <f t="shared" si="17"/>
        <v>454636859.84469998</v>
      </c>
      <c r="N115" s="69"/>
      <c r="O115" s="181"/>
      <c r="P115" s="74">
        <v>10</v>
      </c>
      <c r="Q115" s="179"/>
      <c r="R115" s="75" t="s">
        <v>348</v>
      </c>
      <c r="S115" s="65">
        <v>4221289.6612999998</v>
      </c>
      <c r="T115" s="65">
        <v>0</v>
      </c>
      <c r="U115" s="65">
        <v>159897667.01910001</v>
      </c>
      <c r="V115" s="65">
        <v>5861544.8766999999</v>
      </c>
      <c r="W115" s="65">
        <v>4923568.7004000004</v>
      </c>
      <c r="X115" s="65">
        <f t="shared" si="16"/>
        <v>2461784.3502000002</v>
      </c>
      <c r="Y115" s="65">
        <f t="shared" si="27"/>
        <v>2461784.3502000002</v>
      </c>
      <c r="Z115" s="65">
        <v>149360478.0212</v>
      </c>
      <c r="AA115" s="70">
        <f t="shared" si="18"/>
        <v>321802763.9285</v>
      </c>
    </row>
    <row r="116" spans="1:27" ht="24.9" customHeight="1">
      <c r="A116" s="179"/>
      <c r="B116" s="181"/>
      <c r="C116" s="61">
        <v>16</v>
      </c>
      <c r="D116" s="65" t="s">
        <v>349</v>
      </c>
      <c r="E116" s="65">
        <v>4129527.6312000002</v>
      </c>
      <c r="F116" s="65">
        <v>0</v>
      </c>
      <c r="G116" s="65">
        <v>156421825.3416</v>
      </c>
      <c r="H116" s="65">
        <v>6500139.0071</v>
      </c>
      <c r="I116" s="65">
        <v>4816540.5891000004</v>
      </c>
      <c r="J116" s="65">
        <v>0</v>
      </c>
      <c r="K116" s="65">
        <f t="shared" si="28"/>
        <v>4816540.5891000004</v>
      </c>
      <c r="L116" s="65">
        <v>176538468.8335</v>
      </c>
      <c r="M116" s="70">
        <f t="shared" si="17"/>
        <v>348406501.40249997</v>
      </c>
      <c r="N116" s="69"/>
      <c r="O116" s="181"/>
      <c r="P116" s="74">
        <v>11</v>
      </c>
      <c r="Q116" s="179"/>
      <c r="R116" s="75" t="s">
        <v>350</v>
      </c>
      <c r="S116" s="65">
        <v>3346340.2256999998</v>
      </c>
      <c r="T116" s="65">
        <v>0</v>
      </c>
      <c r="U116" s="65">
        <v>126755574.2649</v>
      </c>
      <c r="V116" s="65">
        <v>5686769.3349000001</v>
      </c>
      <c r="W116" s="65">
        <v>3903057.4347000001</v>
      </c>
      <c r="X116" s="65">
        <f t="shared" si="16"/>
        <v>1951528.71735</v>
      </c>
      <c r="Y116" s="65">
        <f t="shared" si="27"/>
        <v>1951528.71735</v>
      </c>
      <c r="Z116" s="65">
        <v>144415837.78850001</v>
      </c>
      <c r="AA116" s="70">
        <f t="shared" si="18"/>
        <v>282156050.33135003</v>
      </c>
    </row>
    <row r="117" spans="1:27" ht="24.9" customHeight="1">
      <c r="A117" s="179"/>
      <c r="B117" s="181"/>
      <c r="C117" s="61">
        <v>17</v>
      </c>
      <c r="D117" s="65" t="s">
        <v>351</v>
      </c>
      <c r="E117" s="65">
        <v>4061707.0636999998</v>
      </c>
      <c r="F117" s="65">
        <v>0</v>
      </c>
      <c r="G117" s="65">
        <v>153852859.12900001</v>
      </c>
      <c r="H117" s="65">
        <v>6340667.1265000002</v>
      </c>
      <c r="I117" s="65">
        <v>4737436.9857999999</v>
      </c>
      <c r="J117" s="65">
        <v>0</v>
      </c>
      <c r="K117" s="65">
        <f t="shared" si="28"/>
        <v>4737436.9857999999</v>
      </c>
      <c r="L117" s="65">
        <v>172026790.20320001</v>
      </c>
      <c r="M117" s="70">
        <f t="shared" si="17"/>
        <v>341019460.50819999</v>
      </c>
      <c r="N117" s="69"/>
      <c r="O117" s="181"/>
      <c r="P117" s="74">
        <v>12</v>
      </c>
      <c r="Q117" s="179"/>
      <c r="R117" s="75" t="s">
        <v>352</v>
      </c>
      <c r="S117" s="65">
        <v>2972329.2392000002</v>
      </c>
      <c r="T117" s="65">
        <v>0</v>
      </c>
      <c r="U117" s="65">
        <v>112588462.0809</v>
      </c>
      <c r="V117" s="65">
        <v>5469402.7718000002</v>
      </c>
      <c r="W117" s="65">
        <v>3466823.7396</v>
      </c>
      <c r="X117" s="65">
        <f t="shared" si="16"/>
        <v>1733411.8698</v>
      </c>
      <c r="Y117" s="65">
        <f t="shared" si="27"/>
        <v>1733411.8698</v>
      </c>
      <c r="Z117" s="65">
        <v>138266239.03940001</v>
      </c>
      <c r="AA117" s="70">
        <f t="shared" si="18"/>
        <v>261029845.0011</v>
      </c>
    </row>
    <row r="118" spans="1:27" ht="24.9" customHeight="1">
      <c r="A118" s="179"/>
      <c r="B118" s="181"/>
      <c r="C118" s="61">
        <v>18</v>
      </c>
      <c r="D118" s="65" t="s">
        <v>353</v>
      </c>
      <c r="E118" s="65">
        <v>5712018.1162999999</v>
      </c>
      <c r="F118" s="65">
        <v>0</v>
      </c>
      <c r="G118" s="65">
        <v>216364770.97420001</v>
      </c>
      <c r="H118" s="65">
        <v>7823462.2772000004</v>
      </c>
      <c r="I118" s="65">
        <v>6662303.6727</v>
      </c>
      <c r="J118" s="65">
        <v>0</v>
      </c>
      <c r="K118" s="65">
        <f t="shared" si="28"/>
        <v>6662303.6727</v>
      </c>
      <c r="L118" s="65">
        <v>213977102.49810001</v>
      </c>
      <c r="M118" s="70">
        <f t="shared" si="17"/>
        <v>450539657.53850001</v>
      </c>
      <c r="N118" s="69"/>
      <c r="O118" s="181"/>
      <c r="P118" s="74">
        <v>13</v>
      </c>
      <c r="Q118" s="179"/>
      <c r="R118" s="75" t="s">
        <v>354</v>
      </c>
      <c r="S118" s="65">
        <v>2486997.9095000001</v>
      </c>
      <c r="T118" s="65">
        <v>0</v>
      </c>
      <c r="U118" s="65">
        <v>94204661.4947</v>
      </c>
      <c r="V118" s="65">
        <v>5104945.9677999998</v>
      </c>
      <c r="W118" s="65">
        <v>2900749.7821</v>
      </c>
      <c r="X118" s="65">
        <f t="shared" si="16"/>
        <v>1450374.89105</v>
      </c>
      <c r="Y118" s="65">
        <f t="shared" si="27"/>
        <v>1450374.89105</v>
      </c>
      <c r="Z118" s="65">
        <v>127955255.2597</v>
      </c>
      <c r="AA118" s="70">
        <f t="shared" si="18"/>
        <v>231202235.52274999</v>
      </c>
    </row>
    <row r="119" spans="1:27" ht="24.9" customHeight="1">
      <c r="A119" s="179"/>
      <c r="B119" s="181"/>
      <c r="C119" s="61">
        <v>19</v>
      </c>
      <c r="D119" s="65" t="s">
        <v>355</v>
      </c>
      <c r="E119" s="65">
        <v>3179069.3163000001</v>
      </c>
      <c r="F119" s="65">
        <v>0</v>
      </c>
      <c r="G119" s="65">
        <v>120419541.83499999</v>
      </c>
      <c r="H119" s="65">
        <v>5143798.0312999999</v>
      </c>
      <c r="I119" s="65">
        <v>3707958.3344999999</v>
      </c>
      <c r="J119" s="65">
        <v>0</v>
      </c>
      <c r="K119" s="65">
        <f t="shared" si="28"/>
        <v>3707958.3344999999</v>
      </c>
      <c r="L119" s="65">
        <v>138165718.90329999</v>
      </c>
      <c r="M119" s="70">
        <f t="shared" si="17"/>
        <v>270616086.42040002</v>
      </c>
      <c r="N119" s="69"/>
      <c r="O119" s="181"/>
      <c r="P119" s="74">
        <v>14</v>
      </c>
      <c r="Q119" s="179"/>
      <c r="R119" s="75" t="s">
        <v>356</v>
      </c>
      <c r="S119" s="65">
        <v>2476451.8417000002</v>
      </c>
      <c r="T119" s="65">
        <v>0</v>
      </c>
      <c r="U119" s="65">
        <v>93805188.399299994</v>
      </c>
      <c r="V119" s="65">
        <v>5129038.4329000004</v>
      </c>
      <c r="W119" s="65">
        <v>2888449.2072000001</v>
      </c>
      <c r="X119" s="65">
        <f t="shared" si="16"/>
        <v>1444224.6036</v>
      </c>
      <c r="Y119" s="65">
        <f t="shared" si="27"/>
        <v>1444224.6036</v>
      </c>
      <c r="Z119" s="65">
        <v>128636864.2015</v>
      </c>
      <c r="AA119" s="70">
        <f t="shared" si="18"/>
        <v>231491767.479</v>
      </c>
    </row>
    <row r="120" spans="1:27" ht="24.9" customHeight="1">
      <c r="A120" s="179"/>
      <c r="B120" s="182"/>
      <c r="C120" s="61">
        <v>20</v>
      </c>
      <c r="D120" s="65" t="s">
        <v>357</v>
      </c>
      <c r="E120" s="65">
        <v>3557285.5180000002</v>
      </c>
      <c r="F120" s="65">
        <v>0</v>
      </c>
      <c r="G120" s="65">
        <v>134745942.80019999</v>
      </c>
      <c r="H120" s="65">
        <v>6016277.2630000003</v>
      </c>
      <c r="I120" s="65">
        <v>4149096.8495</v>
      </c>
      <c r="J120" s="65">
        <v>0</v>
      </c>
      <c r="K120" s="65">
        <f t="shared" si="28"/>
        <v>4149096.8495</v>
      </c>
      <c r="L120" s="65">
        <v>162849355.22530001</v>
      </c>
      <c r="M120" s="70">
        <f t="shared" si="17"/>
        <v>311317957.65600002</v>
      </c>
      <c r="N120" s="69"/>
      <c r="O120" s="181"/>
      <c r="P120" s="74">
        <v>15</v>
      </c>
      <c r="Q120" s="179"/>
      <c r="R120" s="75" t="s">
        <v>358</v>
      </c>
      <c r="S120" s="65">
        <v>2827696.0290999999</v>
      </c>
      <c r="T120" s="65">
        <v>0</v>
      </c>
      <c r="U120" s="65">
        <v>107109920.0446</v>
      </c>
      <c r="V120" s="65">
        <v>5521464.7811000003</v>
      </c>
      <c r="W120" s="65">
        <v>3298128.4822</v>
      </c>
      <c r="X120" s="65">
        <f t="shared" si="16"/>
        <v>1649064.2411</v>
      </c>
      <c r="Y120" s="65">
        <f t="shared" si="27"/>
        <v>1649064.2411</v>
      </c>
      <c r="Z120" s="65">
        <v>139739144.8179</v>
      </c>
      <c r="AA120" s="70">
        <f t="shared" si="18"/>
        <v>256847289.9138</v>
      </c>
    </row>
    <row r="121" spans="1:27" ht="24.9" customHeight="1">
      <c r="A121" s="61"/>
      <c r="B121" s="172" t="s">
        <v>359</v>
      </c>
      <c r="C121" s="173"/>
      <c r="D121" s="66"/>
      <c r="E121" s="66">
        <f>SUM(E101:E120)</f>
        <v>83397428.1734</v>
      </c>
      <c r="F121" s="66">
        <f t="shared" ref="F121:H121" si="29">SUM(F101:F120)</f>
        <v>0</v>
      </c>
      <c r="G121" s="66">
        <f t="shared" si="29"/>
        <v>3159000037.9871998</v>
      </c>
      <c r="H121" s="66">
        <f t="shared" si="29"/>
        <v>129618312.6082</v>
      </c>
      <c r="I121" s="66">
        <f t="shared" ref="I121:M121" si="30">SUM(I101:I120)</f>
        <v>97271923.984500006</v>
      </c>
      <c r="J121" s="66">
        <f t="shared" si="30"/>
        <v>0</v>
      </c>
      <c r="K121" s="66">
        <f t="shared" si="30"/>
        <v>97271923.984500006</v>
      </c>
      <c r="L121" s="66">
        <f t="shared" si="30"/>
        <v>3519892261.8203001</v>
      </c>
      <c r="M121" s="66">
        <f t="shared" si="30"/>
        <v>6989179964.5735998</v>
      </c>
      <c r="N121" s="69"/>
      <c r="O121" s="182"/>
      <c r="P121" s="74">
        <v>16</v>
      </c>
      <c r="Q121" s="179"/>
      <c r="R121" s="75" t="s">
        <v>360</v>
      </c>
      <c r="S121" s="65">
        <v>3422490.6905999999</v>
      </c>
      <c r="T121" s="65">
        <v>0</v>
      </c>
      <c r="U121" s="65">
        <v>129640067.5446</v>
      </c>
      <c r="V121" s="65">
        <v>5726847.6451000003</v>
      </c>
      <c r="W121" s="65">
        <v>3991876.747</v>
      </c>
      <c r="X121" s="65">
        <f t="shared" si="16"/>
        <v>1995938.3735</v>
      </c>
      <c r="Y121" s="65">
        <f t="shared" si="27"/>
        <v>1995938.3735</v>
      </c>
      <c r="Z121" s="65">
        <v>145549708.25560001</v>
      </c>
      <c r="AA121" s="70">
        <f t="shared" si="18"/>
        <v>286335052.50940001</v>
      </c>
    </row>
    <row r="122" spans="1:27" ht="24.9" customHeight="1">
      <c r="A122" s="179">
        <v>6</v>
      </c>
      <c r="B122" s="180" t="s">
        <v>361</v>
      </c>
      <c r="C122" s="61">
        <v>1</v>
      </c>
      <c r="D122" s="65" t="s">
        <v>362</v>
      </c>
      <c r="E122" s="65">
        <v>4039561.8522000001</v>
      </c>
      <c r="F122" s="65">
        <v>0</v>
      </c>
      <c r="G122" s="65">
        <v>153014023.62459999</v>
      </c>
      <c r="H122" s="65">
        <v>6362016.9698999999</v>
      </c>
      <c r="I122" s="65">
        <v>4711607.5642999997</v>
      </c>
      <c r="J122" s="65">
        <f>I122/2</f>
        <v>2355803.7821499999</v>
      </c>
      <c r="K122" s="65">
        <f t="shared" si="28"/>
        <v>2355803.7821499999</v>
      </c>
      <c r="L122" s="65">
        <v>166864423.56439999</v>
      </c>
      <c r="M122" s="70">
        <f t="shared" si="17"/>
        <v>332635829.79325002</v>
      </c>
      <c r="N122" s="69"/>
      <c r="O122" s="61"/>
      <c r="P122" s="173" t="s">
        <v>363</v>
      </c>
      <c r="Q122" s="176"/>
      <c r="R122" s="66"/>
      <c r="S122" s="66">
        <f t="shared" ref="S122:W122" si="31">SUM(S106:S121)</f>
        <v>56049686.443099998</v>
      </c>
      <c r="T122" s="66">
        <f t="shared" si="31"/>
        <v>0</v>
      </c>
      <c r="U122" s="66">
        <f t="shared" si="31"/>
        <v>2123098583.2721</v>
      </c>
      <c r="V122" s="66">
        <f t="shared" si="31"/>
        <v>98155982.577099994</v>
      </c>
      <c r="W122" s="66">
        <f t="shared" si="31"/>
        <v>65374448.091499999</v>
      </c>
      <c r="X122" s="66">
        <f t="shared" ref="X122:AA122" si="32">SUM(X106:X121)</f>
        <v>32687224.04575</v>
      </c>
      <c r="Y122" s="66">
        <f t="shared" si="32"/>
        <v>32687224.04575</v>
      </c>
      <c r="Z122" s="66">
        <f t="shared" si="32"/>
        <v>2513436728.9467001</v>
      </c>
      <c r="AA122" s="66">
        <f t="shared" si="32"/>
        <v>4823428205.28475</v>
      </c>
    </row>
    <row r="123" spans="1:27" ht="24.9" customHeight="1">
      <c r="A123" s="179"/>
      <c r="B123" s="181"/>
      <c r="C123" s="61">
        <v>2</v>
      </c>
      <c r="D123" s="65" t="s">
        <v>364</v>
      </c>
      <c r="E123" s="65">
        <v>4637437.9504000004</v>
      </c>
      <c r="F123" s="65">
        <v>0</v>
      </c>
      <c r="G123" s="65">
        <v>175660892.45590001</v>
      </c>
      <c r="H123" s="65">
        <v>7330809.2132000001</v>
      </c>
      <c r="I123" s="65">
        <v>5408949.9122000001</v>
      </c>
      <c r="J123" s="65">
        <f t="shared" ref="J123:J153" si="33">I123/2</f>
        <v>2704474.9561000001</v>
      </c>
      <c r="K123" s="65">
        <f t="shared" si="28"/>
        <v>2704474.9561000001</v>
      </c>
      <c r="L123" s="65">
        <v>194272887.3267</v>
      </c>
      <c r="M123" s="70">
        <f t="shared" si="17"/>
        <v>384606501.9023</v>
      </c>
      <c r="N123" s="69"/>
      <c r="O123" s="180">
        <v>24</v>
      </c>
      <c r="P123" s="71">
        <v>1</v>
      </c>
      <c r="Q123" s="180" t="s">
        <v>112</v>
      </c>
      <c r="R123" s="65" t="s">
        <v>365</v>
      </c>
      <c r="S123" s="65">
        <v>4802823.5345000001</v>
      </c>
      <c r="T123" s="65">
        <v>0</v>
      </c>
      <c r="U123" s="65">
        <v>181925510.89559999</v>
      </c>
      <c r="V123" s="65">
        <v>23586177.643399999</v>
      </c>
      <c r="W123" s="65">
        <v>5601850.0329</v>
      </c>
      <c r="X123" s="65">
        <v>0</v>
      </c>
      <c r="Y123" s="65">
        <f t="shared" ref="Y123:Y142" si="34">W123-X123</f>
        <v>5601850.0329</v>
      </c>
      <c r="Z123" s="65">
        <v>1086352504.7526</v>
      </c>
      <c r="AA123" s="70">
        <f t="shared" si="18"/>
        <v>1302268866.859</v>
      </c>
    </row>
    <row r="124" spans="1:27" ht="24.9" customHeight="1">
      <c r="A124" s="179"/>
      <c r="B124" s="181"/>
      <c r="C124" s="61">
        <v>3</v>
      </c>
      <c r="D124" s="73" t="s">
        <v>366</v>
      </c>
      <c r="E124" s="65">
        <v>3086219.8818000001</v>
      </c>
      <c r="F124" s="65">
        <v>0</v>
      </c>
      <c r="G124" s="65">
        <v>116902510.51620001</v>
      </c>
      <c r="H124" s="65">
        <v>5136848.6083000004</v>
      </c>
      <c r="I124" s="65">
        <v>3599661.912</v>
      </c>
      <c r="J124" s="65">
        <f t="shared" si="33"/>
        <v>1799830.956</v>
      </c>
      <c r="K124" s="65">
        <f t="shared" si="28"/>
        <v>1799830.956</v>
      </c>
      <c r="L124" s="65">
        <v>132202727.1318</v>
      </c>
      <c r="M124" s="70">
        <f t="shared" si="17"/>
        <v>259128137.0941</v>
      </c>
      <c r="N124" s="69"/>
      <c r="O124" s="181"/>
      <c r="P124" s="71">
        <v>2</v>
      </c>
      <c r="Q124" s="181"/>
      <c r="R124" s="73" t="s">
        <v>367</v>
      </c>
      <c r="S124" s="65">
        <v>6173394.8694000002</v>
      </c>
      <c r="T124" s="65">
        <v>0</v>
      </c>
      <c r="U124" s="65">
        <v>233841199.35420001</v>
      </c>
      <c r="V124" s="65">
        <v>26134885.300000001</v>
      </c>
      <c r="W124" s="65">
        <v>7200437.8267000001</v>
      </c>
      <c r="X124" s="65">
        <v>0</v>
      </c>
      <c r="Y124" s="65">
        <f t="shared" si="34"/>
        <v>7200437.8267000001</v>
      </c>
      <c r="Z124" s="65">
        <v>1158458946.4921</v>
      </c>
      <c r="AA124" s="70">
        <f t="shared" si="18"/>
        <v>1431808863.8424001</v>
      </c>
    </row>
    <row r="125" spans="1:27" ht="24.9" customHeight="1">
      <c r="A125" s="179"/>
      <c r="B125" s="181"/>
      <c r="C125" s="61">
        <v>4</v>
      </c>
      <c r="D125" s="65" t="s">
        <v>368</v>
      </c>
      <c r="E125" s="65">
        <v>3805448.5414999998</v>
      </c>
      <c r="F125" s="65">
        <v>0</v>
      </c>
      <c r="G125" s="65">
        <v>144146076.80899999</v>
      </c>
      <c r="H125" s="65">
        <v>5746709.7379999999</v>
      </c>
      <c r="I125" s="65">
        <v>4438545.7604999999</v>
      </c>
      <c r="J125" s="65">
        <f t="shared" si="33"/>
        <v>2219272.8802499999</v>
      </c>
      <c r="K125" s="65">
        <f t="shared" si="28"/>
        <v>2219272.8802499999</v>
      </c>
      <c r="L125" s="65">
        <v>149456536.4894</v>
      </c>
      <c r="M125" s="70">
        <f t="shared" si="17"/>
        <v>305374044.45815003</v>
      </c>
      <c r="N125" s="69"/>
      <c r="O125" s="181"/>
      <c r="P125" s="71">
        <v>3</v>
      </c>
      <c r="Q125" s="181"/>
      <c r="R125" s="65" t="s">
        <v>369</v>
      </c>
      <c r="S125" s="65">
        <v>9955776.4669000003</v>
      </c>
      <c r="T125" s="65">
        <v>0</v>
      </c>
      <c r="U125" s="65">
        <v>377113526.47320002</v>
      </c>
      <c r="V125" s="65">
        <v>32884061.3717</v>
      </c>
      <c r="W125" s="65">
        <v>11612079.088199999</v>
      </c>
      <c r="X125" s="65">
        <v>0</v>
      </c>
      <c r="Y125" s="65">
        <f t="shared" si="34"/>
        <v>11612079.088199999</v>
      </c>
      <c r="Z125" s="65">
        <v>1349402411.4890001</v>
      </c>
      <c r="AA125" s="70">
        <f t="shared" si="18"/>
        <v>1780967854.8889999</v>
      </c>
    </row>
    <row r="126" spans="1:27" ht="24.9" customHeight="1">
      <c r="A126" s="179"/>
      <c r="B126" s="181"/>
      <c r="C126" s="61">
        <v>5</v>
      </c>
      <c r="D126" s="65" t="s">
        <v>370</v>
      </c>
      <c r="E126" s="65">
        <v>3999194.6425000001</v>
      </c>
      <c r="F126" s="65">
        <v>0</v>
      </c>
      <c r="G126" s="65">
        <v>151484959.48019999</v>
      </c>
      <c r="H126" s="65">
        <v>6303769.8257999998</v>
      </c>
      <c r="I126" s="65">
        <v>4664524.6237000003</v>
      </c>
      <c r="J126" s="65">
        <f t="shared" si="33"/>
        <v>2332262.3118500002</v>
      </c>
      <c r="K126" s="65">
        <f t="shared" si="28"/>
        <v>2332262.3118500002</v>
      </c>
      <c r="L126" s="65">
        <v>165216531.8188</v>
      </c>
      <c r="M126" s="70">
        <f t="shared" si="17"/>
        <v>329336718.07915002</v>
      </c>
      <c r="N126" s="69"/>
      <c r="O126" s="181"/>
      <c r="P126" s="71">
        <v>4</v>
      </c>
      <c r="Q126" s="181"/>
      <c r="R126" s="65" t="s">
        <v>371</v>
      </c>
      <c r="S126" s="65">
        <v>3891150.5776999998</v>
      </c>
      <c r="T126" s="65">
        <v>0</v>
      </c>
      <c r="U126" s="65">
        <v>147392372.78549999</v>
      </c>
      <c r="V126" s="65">
        <v>21974256.430599999</v>
      </c>
      <c r="W126" s="65">
        <v>4538505.7008999996</v>
      </c>
      <c r="X126" s="65">
        <v>0</v>
      </c>
      <c r="Y126" s="65">
        <f t="shared" si="34"/>
        <v>4538505.7008999996</v>
      </c>
      <c r="Z126" s="65">
        <v>1040749038.7287</v>
      </c>
      <c r="AA126" s="70">
        <f t="shared" si="18"/>
        <v>1218545324.2234001</v>
      </c>
    </row>
    <row r="127" spans="1:27" ht="24.9" customHeight="1">
      <c r="A127" s="179"/>
      <c r="B127" s="181"/>
      <c r="C127" s="61">
        <v>6</v>
      </c>
      <c r="D127" s="65" t="s">
        <v>372</v>
      </c>
      <c r="E127" s="65">
        <v>3931829.1458000001</v>
      </c>
      <c r="F127" s="65">
        <v>0</v>
      </c>
      <c r="G127" s="65">
        <v>148933230.8339</v>
      </c>
      <c r="H127" s="65">
        <v>6385859.3009000001</v>
      </c>
      <c r="I127" s="65">
        <v>4585951.7993999999</v>
      </c>
      <c r="J127" s="65">
        <f t="shared" si="33"/>
        <v>2292975.8997</v>
      </c>
      <c r="K127" s="65">
        <f t="shared" si="28"/>
        <v>2292975.8997</v>
      </c>
      <c r="L127" s="65">
        <v>167538955.8678</v>
      </c>
      <c r="M127" s="70">
        <f t="shared" si="17"/>
        <v>329082851.04809999</v>
      </c>
      <c r="N127" s="69"/>
      <c r="O127" s="181"/>
      <c r="P127" s="71">
        <v>5</v>
      </c>
      <c r="Q127" s="181"/>
      <c r="R127" s="65" t="s">
        <v>373</v>
      </c>
      <c r="S127" s="65">
        <v>3271469.5383000001</v>
      </c>
      <c r="T127" s="65">
        <v>0</v>
      </c>
      <c r="U127" s="65">
        <v>123919557.4973</v>
      </c>
      <c r="V127" s="65">
        <v>20828141.825300001</v>
      </c>
      <c r="W127" s="65">
        <v>3815730.8110000002</v>
      </c>
      <c r="X127" s="65">
        <v>0</v>
      </c>
      <c r="Y127" s="65">
        <f t="shared" si="34"/>
        <v>3815730.8110000002</v>
      </c>
      <c r="Z127" s="65">
        <v>1008323881.6883</v>
      </c>
      <c r="AA127" s="70">
        <f t="shared" si="18"/>
        <v>1160158781.3601999</v>
      </c>
    </row>
    <row r="128" spans="1:27" ht="24.9" customHeight="1">
      <c r="A128" s="179"/>
      <c r="B128" s="181"/>
      <c r="C128" s="61">
        <v>7</v>
      </c>
      <c r="D128" s="65" t="s">
        <v>374</v>
      </c>
      <c r="E128" s="65">
        <v>5432090.9115000004</v>
      </c>
      <c r="F128" s="65">
        <v>0</v>
      </c>
      <c r="G128" s="65">
        <v>205761445.78420001</v>
      </c>
      <c r="H128" s="65">
        <v>7889699.8279999997</v>
      </c>
      <c r="I128" s="65">
        <v>6335806.1008000001</v>
      </c>
      <c r="J128" s="65">
        <f t="shared" si="33"/>
        <v>3167903.0504000001</v>
      </c>
      <c r="K128" s="65">
        <f t="shared" si="28"/>
        <v>3167903.0504000001</v>
      </c>
      <c r="L128" s="65">
        <v>210084670.78240001</v>
      </c>
      <c r="M128" s="70">
        <f t="shared" si="17"/>
        <v>432335810.35650003</v>
      </c>
      <c r="N128" s="69"/>
      <c r="O128" s="181"/>
      <c r="P128" s="71">
        <v>6</v>
      </c>
      <c r="Q128" s="181"/>
      <c r="R128" s="65" t="s">
        <v>375</v>
      </c>
      <c r="S128" s="65">
        <v>3657382.2481999998</v>
      </c>
      <c r="T128" s="65">
        <v>0</v>
      </c>
      <c r="U128" s="65">
        <v>138537493.46990001</v>
      </c>
      <c r="V128" s="65">
        <v>21097956.968499999</v>
      </c>
      <c r="W128" s="65">
        <v>4265846.2714999998</v>
      </c>
      <c r="X128" s="65">
        <v>0</v>
      </c>
      <c r="Y128" s="65">
        <f t="shared" si="34"/>
        <v>4265846.2714999998</v>
      </c>
      <c r="Z128" s="65">
        <v>1015957322.8387001</v>
      </c>
      <c r="AA128" s="70">
        <f t="shared" si="18"/>
        <v>1183516001.7967999</v>
      </c>
    </row>
    <row r="129" spans="1:27" ht="24.9" customHeight="1">
      <c r="A129" s="179"/>
      <c r="B129" s="182"/>
      <c r="C129" s="61">
        <v>8</v>
      </c>
      <c r="D129" s="65" t="s">
        <v>376</v>
      </c>
      <c r="E129" s="65">
        <v>5014022.9645999996</v>
      </c>
      <c r="F129" s="65">
        <v>0</v>
      </c>
      <c r="G129" s="65">
        <v>189925505.88710001</v>
      </c>
      <c r="H129" s="65">
        <v>8275486.2518999996</v>
      </c>
      <c r="I129" s="65">
        <v>5848185.8655000003</v>
      </c>
      <c r="J129" s="65">
        <f t="shared" si="33"/>
        <v>2924092.9327500002</v>
      </c>
      <c r="K129" s="65">
        <f t="shared" si="28"/>
        <v>2924092.9327500002</v>
      </c>
      <c r="L129" s="65">
        <v>220999098.81639999</v>
      </c>
      <c r="M129" s="70">
        <f t="shared" si="17"/>
        <v>427138206.85275</v>
      </c>
      <c r="N129" s="69"/>
      <c r="O129" s="181"/>
      <c r="P129" s="71">
        <v>7</v>
      </c>
      <c r="Q129" s="181"/>
      <c r="R129" s="65" t="s">
        <v>377</v>
      </c>
      <c r="S129" s="65">
        <v>3358035.6705999998</v>
      </c>
      <c r="T129" s="65">
        <v>0</v>
      </c>
      <c r="U129" s="65">
        <v>127198584.456</v>
      </c>
      <c r="V129" s="65">
        <v>20419365.800500002</v>
      </c>
      <c r="W129" s="65">
        <v>3916698.6038000002</v>
      </c>
      <c r="X129" s="65">
        <v>0</v>
      </c>
      <c r="Y129" s="65">
        <f t="shared" si="34"/>
        <v>3916698.6038000002</v>
      </c>
      <c r="Z129" s="65">
        <v>996759046.25450003</v>
      </c>
      <c r="AA129" s="70">
        <f t="shared" si="18"/>
        <v>1151651730.7853999</v>
      </c>
    </row>
    <row r="130" spans="1:27" ht="24.9" customHeight="1">
      <c r="A130" s="61"/>
      <c r="B130" s="172" t="s">
        <v>378</v>
      </c>
      <c r="C130" s="173"/>
      <c r="D130" s="66"/>
      <c r="E130" s="66">
        <f>SUM(E122:E129)</f>
        <v>33945805.890299998</v>
      </c>
      <c r="F130" s="66">
        <f t="shared" ref="F130:M130" si="35">SUM(F122:F129)</f>
        <v>0</v>
      </c>
      <c r="G130" s="66">
        <f t="shared" si="35"/>
        <v>1285828645.3910999</v>
      </c>
      <c r="H130" s="66">
        <f t="shared" si="35"/>
        <v>53431199.736000001</v>
      </c>
      <c r="I130" s="66">
        <f t="shared" si="35"/>
        <v>39593233.538400002</v>
      </c>
      <c r="J130" s="66">
        <f t="shared" si="35"/>
        <v>19796616.769200001</v>
      </c>
      <c r="K130" s="66">
        <f t="shared" si="35"/>
        <v>19796616.769200001</v>
      </c>
      <c r="L130" s="66">
        <f t="shared" si="35"/>
        <v>1406635831.7976999</v>
      </c>
      <c r="M130" s="66">
        <f t="shared" si="35"/>
        <v>2799638099.5843</v>
      </c>
      <c r="N130" s="69"/>
      <c r="O130" s="181"/>
      <c r="P130" s="71">
        <v>8</v>
      </c>
      <c r="Q130" s="181"/>
      <c r="R130" s="65" t="s">
        <v>379</v>
      </c>
      <c r="S130" s="65">
        <v>4051112.7928999998</v>
      </c>
      <c r="T130" s="65">
        <v>0</v>
      </c>
      <c r="U130" s="65">
        <v>153451560.1613</v>
      </c>
      <c r="V130" s="65">
        <v>21628832.5603</v>
      </c>
      <c r="W130" s="65">
        <v>4725080.1886</v>
      </c>
      <c r="X130" s="65">
        <v>0</v>
      </c>
      <c r="Y130" s="65">
        <f t="shared" si="34"/>
        <v>4725080.1886</v>
      </c>
      <c r="Z130" s="65">
        <v>1030976522.7963001</v>
      </c>
      <c r="AA130" s="70">
        <f t="shared" si="18"/>
        <v>1214833108.4993999</v>
      </c>
    </row>
    <row r="131" spans="1:27" ht="24.9" customHeight="1">
      <c r="A131" s="179">
        <v>7</v>
      </c>
      <c r="B131" s="180" t="s">
        <v>380</v>
      </c>
      <c r="C131" s="61">
        <v>1</v>
      </c>
      <c r="D131" s="65" t="s">
        <v>381</v>
      </c>
      <c r="E131" s="65">
        <v>3995266.1633000001</v>
      </c>
      <c r="F131" s="65">
        <v>0</v>
      </c>
      <c r="G131" s="65">
        <v>151336153.14129999</v>
      </c>
      <c r="H131" s="65">
        <v>5941410.1639999999</v>
      </c>
      <c r="I131" s="65">
        <v>4659942.5790999997</v>
      </c>
      <c r="J131" s="65">
        <f t="shared" si="33"/>
        <v>2329971.2895499999</v>
      </c>
      <c r="K131" s="65">
        <f t="shared" ref="K131:K153" si="36">I131-J131</f>
        <v>2329971.2895499999</v>
      </c>
      <c r="L131" s="65">
        <v>156712407.3836</v>
      </c>
      <c r="M131" s="70">
        <f t="shared" si="17"/>
        <v>320315208.14174998</v>
      </c>
      <c r="N131" s="69"/>
      <c r="O131" s="181"/>
      <c r="P131" s="71">
        <v>9</v>
      </c>
      <c r="Q131" s="181"/>
      <c r="R131" s="65" t="s">
        <v>382</v>
      </c>
      <c r="S131" s="65">
        <v>2705076.1724999999</v>
      </c>
      <c r="T131" s="65">
        <v>0</v>
      </c>
      <c r="U131" s="65">
        <v>102465218.88079999</v>
      </c>
      <c r="V131" s="65">
        <v>19692521.483899999</v>
      </c>
      <c r="W131" s="65">
        <v>3155108.8516000002</v>
      </c>
      <c r="X131" s="65">
        <v>0</v>
      </c>
      <c r="Y131" s="65">
        <f t="shared" si="34"/>
        <v>3155108.8516000002</v>
      </c>
      <c r="Z131" s="65">
        <v>976195621.79439998</v>
      </c>
      <c r="AA131" s="70">
        <f t="shared" si="18"/>
        <v>1104213547.1831999</v>
      </c>
    </row>
    <row r="132" spans="1:27" ht="24.9" customHeight="1">
      <c r="A132" s="179"/>
      <c r="B132" s="181"/>
      <c r="C132" s="61">
        <v>2</v>
      </c>
      <c r="D132" s="65" t="s">
        <v>383</v>
      </c>
      <c r="E132" s="65">
        <v>3525217.8741000001</v>
      </c>
      <c r="F132" s="65">
        <v>0</v>
      </c>
      <c r="G132" s="65">
        <v>133531256.8019</v>
      </c>
      <c r="H132" s="65">
        <v>5221035.2257000003</v>
      </c>
      <c r="I132" s="65">
        <v>4111694.2403000002</v>
      </c>
      <c r="J132" s="65">
        <f t="shared" si="33"/>
        <v>2055847.1201500001</v>
      </c>
      <c r="K132" s="65">
        <f t="shared" si="36"/>
        <v>2055847.1201500001</v>
      </c>
      <c r="L132" s="65">
        <v>136332010.52520001</v>
      </c>
      <c r="M132" s="70">
        <f t="shared" si="17"/>
        <v>280665367.54705</v>
      </c>
      <c r="N132" s="69"/>
      <c r="O132" s="181"/>
      <c r="P132" s="71">
        <v>10</v>
      </c>
      <c r="Q132" s="181"/>
      <c r="R132" s="65" t="s">
        <v>384</v>
      </c>
      <c r="S132" s="65">
        <v>4612427.2282999996</v>
      </c>
      <c r="T132" s="65">
        <v>0</v>
      </c>
      <c r="U132" s="65">
        <v>174713514.65360001</v>
      </c>
      <c r="V132" s="65">
        <v>23221652.620999999</v>
      </c>
      <c r="W132" s="65">
        <v>5379778.2564000003</v>
      </c>
      <c r="X132" s="65">
        <v>0</v>
      </c>
      <c r="Y132" s="65">
        <f t="shared" si="34"/>
        <v>5379778.2564000003</v>
      </c>
      <c r="Z132" s="65">
        <v>1076039590.9806001</v>
      </c>
      <c r="AA132" s="70">
        <f t="shared" si="18"/>
        <v>1283966963.7399001</v>
      </c>
    </row>
    <row r="133" spans="1:27" ht="24.9" customHeight="1">
      <c r="A133" s="179"/>
      <c r="B133" s="181"/>
      <c r="C133" s="61">
        <v>3</v>
      </c>
      <c r="D133" s="65" t="s">
        <v>385</v>
      </c>
      <c r="E133" s="65">
        <v>3413458.9744000002</v>
      </c>
      <c r="F133" s="65">
        <v>0</v>
      </c>
      <c r="G133" s="65">
        <v>129297956.37289999</v>
      </c>
      <c r="H133" s="65">
        <v>5007761.7666999996</v>
      </c>
      <c r="I133" s="65">
        <v>3981342.4604000002</v>
      </c>
      <c r="J133" s="65">
        <f t="shared" si="33"/>
        <v>1990671.2302000001</v>
      </c>
      <c r="K133" s="65">
        <f t="shared" si="36"/>
        <v>1990671.2302000001</v>
      </c>
      <c r="L133" s="65">
        <v>130298211.3132</v>
      </c>
      <c r="M133" s="70">
        <f t="shared" si="17"/>
        <v>270008059.65740001</v>
      </c>
      <c r="N133" s="69"/>
      <c r="O133" s="181"/>
      <c r="P133" s="71">
        <v>11</v>
      </c>
      <c r="Q133" s="181"/>
      <c r="R133" s="65" t="s">
        <v>386</v>
      </c>
      <c r="S133" s="65">
        <v>3987215.1623999998</v>
      </c>
      <c r="T133" s="65">
        <v>0</v>
      </c>
      <c r="U133" s="65">
        <v>151031190.35550001</v>
      </c>
      <c r="V133" s="65">
        <v>21917748.855599999</v>
      </c>
      <c r="W133" s="65">
        <v>4650552.1655999999</v>
      </c>
      <c r="X133" s="65">
        <v>0</v>
      </c>
      <c r="Y133" s="65">
        <f t="shared" si="34"/>
        <v>4650552.1655999999</v>
      </c>
      <c r="Z133" s="65">
        <v>1039150361.7864</v>
      </c>
      <c r="AA133" s="70">
        <f t="shared" si="18"/>
        <v>1220737068.3255</v>
      </c>
    </row>
    <row r="134" spans="1:27" ht="24.9" customHeight="1">
      <c r="A134" s="179"/>
      <c r="B134" s="181"/>
      <c r="C134" s="61">
        <v>4</v>
      </c>
      <c r="D134" s="65" t="s">
        <v>387</v>
      </c>
      <c r="E134" s="65">
        <v>4046610.9961000001</v>
      </c>
      <c r="F134" s="65">
        <v>0</v>
      </c>
      <c r="G134" s="65">
        <v>153281037.20159999</v>
      </c>
      <c r="H134" s="65">
        <v>6223822.9718000004</v>
      </c>
      <c r="I134" s="65">
        <v>4719829.4460000005</v>
      </c>
      <c r="J134" s="65">
        <f t="shared" si="33"/>
        <v>2359914.7230000002</v>
      </c>
      <c r="K134" s="65">
        <f t="shared" si="36"/>
        <v>2359914.7230000002</v>
      </c>
      <c r="L134" s="65">
        <v>164702253.77590001</v>
      </c>
      <c r="M134" s="70">
        <f t="shared" si="17"/>
        <v>330613639.66839999</v>
      </c>
      <c r="N134" s="69"/>
      <c r="O134" s="181"/>
      <c r="P134" s="71">
        <v>12</v>
      </c>
      <c r="Q134" s="181"/>
      <c r="R134" s="65" t="s">
        <v>388</v>
      </c>
      <c r="S134" s="65">
        <v>5482223.0855</v>
      </c>
      <c r="T134" s="65">
        <v>0</v>
      </c>
      <c r="U134" s="65">
        <v>207660395.708</v>
      </c>
      <c r="V134" s="65">
        <v>24446639.0669</v>
      </c>
      <c r="W134" s="65">
        <v>6394278.5637999997</v>
      </c>
      <c r="X134" s="65">
        <v>0</v>
      </c>
      <c r="Y134" s="65">
        <f t="shared" si="34"/>
        <v>6394278.5637999997</v>
      </c>
      <c r="Z134" s="65">
        <v>1110696140.7672</v>
      </c>
      <c r="AA134" s="70">
        <f t="shared" si="18"/>
        <v>1354679677.1914001</v>
      </c>
    </row>
    <row r="135" spans="1:27" ht="24.9" customHeight="1">
      <c r="A135" s="179"/>
      <c r="B135" s="181"/>
      <c r="C135" s="61">
        <v>5</v>
      </c>
      <c r="D135" s="65" t="s">
        <v>389</v>
      </c>
      <c r="E135" s="65">
        <v>5251871.0345999999</v>
      </c>
      <c r="F135" s="65">
        <v>0</v>
      </c>
      <c r="G135" s="65">
        <v>198934921.15000001</v>
      </c>
      <c r="H135" s="65">
        <v>7988576.1409999998</v>
      </c>
      <c r="I135" s="65">
        <v>6125603.7654999997</v>
      </c>
      <c r="J135" s="65">
        <f t="shared" si="33"/>
        <v>3062801.8827499999</v>
      </c>
      <c r="K135" s="65">
        <f t="shared" si="36"/>
        <v>3062801.8827499999</v>
      </c>
      <c r="L135" s="65">
        <v>214629545.84779999</v>
      </c>
      <c r="M135" s="70">
        <f t="shared" si="17"/>
        <v>429867716.05615002</v>
      </c>
      <c r="N135" s="69"/>
      <c r="O135" s="181"/>
      <c r="P135" s="71">
        <v>13</v>
      </c>
      <c r="Q135" s="181"/>
      <c r="R135" s="65" t="s">
        <v>390</v>
      </c>
      <c r="S135" s="65">
        <v>5931411.1470999997</v>
      </c>
      <c r="T135" s="65">
        <v>0</v>
      </c>
      <c r="U135" s="65">
        <v>224675130.26879999</v>
      </c>
      <c r="V135" s="65">
        <v>25922134.848700002</v>
      </c>
      <c r="W135" s="65">
        <v>6918196.2424999997</v>
      </c>
      <c r="X135" s="65">
        <v>0</v>
      </c>
      <c r="Y135" s="65">
        <f t="shared" si="34"/>
        <v>6918196.2424999997</v>
      </c>
      <c r="Z135" s="65">
        <v>1152439943.8875999</v>
      </c>
      <c r="AA135" s="70">
        <f t="shared" si="18"/>
        <v>1415886816.3947001</v>
      </c>
    </row>
    <row r="136" spans="1:27" ht="24.9" customHeight="1">
      <c r="A136" s="179"/>
      <c r="B136" s="181"/>
      <c r="C136" s="61">
        <v>6</v>
      </c>
      <c r="D136" s="65" t="s">
        <v>391</v>
      </c>
      <c r="E136" s="65">
        <v>4290844.4601999996</v>
      </c>
      <c r="F136" s="65">
        <v>0</v>
      </c>
      <c r="G136" s="65">
        <v>162532323.95179999</v>
      </c>
      <c r="H136" s="65">
        <v>6085999.0636</v>
      </c>
      <c r="I136" s="65">
        <v>5004695.0524000004</v>
      </c>
      <c r="J136" s="65">
        <f t="shared" si="33"/>
        <v>2502347.5262000002</v>
      </c>
      <c r="K136" s="65">
        <f t="shared" si="36"/>
        <v>2502347.5262000002</v>
      </c>
      <c r="L136" s="65">
        <v>160803026.03049999</v>
      </c>
      <c r="M136" s="70">
        <f t="shared" ref="M136:M199" si="37">E136+F136+G136+H136+K136+L136</f>
        <v>336214541.0323</v>
      </c>
      <c r="N136" s="69"/>
      <c r="O136" s="181"/>
      <c r="P136" s="71">
        <v>14</v>
      </c>
      <c r="Q136" s="181"/>
      <c r="R136" s="65" t="s">
        <v>392</v>
      </c>
      <c r="S136" s="65">
        <v>3192970.3314999999</v>
      </c>
      <c r="T136" s="65">
        <v>0</v>
      </c>
      <c r="U136" s="65">
        <v>120946096.53200001</v>
      </c>
      <c r="V136" s="65">
        <v>20738036.688099999</v>
      </c>
      <c r="W136" s="65">
        <v>3724172.0059000002</v>
      </c>
      <c r="X136" s="65">
        <v>0</v>
      </c>
      <c r="Y136" s="65">
        <f t="shared" si="34"/>
        <v>3724172.0059000002</v>
      </c>
      <c r="Z136" s="65">
        <v>1005774683.5459</v>
      </c>
      <c r="AA136" s="70">
        <f t="shared" ref="AA136:AA199" si="38">S136+T136+U136+V136+Y136+Z136</f>
        <v>1154375959.1034</v>
      </c>
    </row>
    <row r="137" spans="1:27" ht="24.9" customHeight="1">
      <c r="A137" s="179"/>
      <c r="B137" s="181"/>
      <c r="C137" s="61">
        <v>7</v>
      </c>
      <c r="D137" s="65" t="s">
        <v>393</v>
      </c>
      <c r="E137" s="65">
        <v>4070266.5142000001</v>
      </c>
      <c r="F137" s="65">
        <v>0</v>
      </c>
      <c r="G137" s="65">
        <v>154177081.41139999</v>
      </c>
      <c r="H137" s="65">
        <v>5768192.2757000001</v>
      </c>
      <c r="I137" s="65">
        <v>4747420.4376999997</v>
      </c>
      <c r="J137" s="65">
        <f t="shared" si="33"/>
        <v>2373710.2188499998</v>
      </c>
      <c r="K137" s="65">
        <f t="shared" si="36"/>
        <v>2373710.2188499998</v>
      </c>
      <c r="L137" s="65">
        <v>151811835.308</v>
      </c>
      <c r="M137" s="70">
        <f t="shared" si="37"/>
        <v>318201085.72815001</v>
      </c>
      <c r="N137" s="69"/>
      <c r="O137" s="181"/>
      <c r="P137" s="71">
        <v>15</v>
      </c>
      <c r="Q137" s="181"/>
      <c r="R137" s="65" t="s">
        <v>394</v>
      </c>
      <c r="S137" s="65">
        <v>3852831.5029000002</v>
      </c>
      <c r="T137" s="65">
        <v>0</v>
      </c>
      <c r="U137" s="65">
        <v>145940889.67269999</v>
      </c>
      <c r="V137" s="65">
        <v>21969185.5295</v>
      </c>
      <c r="W137" s="65">
        <v>4493811.6353000002</v>
      </c>
      <c r="X137" s="65">
        <v>0</v>
      </c>
      <c r="Y137" s="65">
        <f t="shared" si="34"/>
        <v>4493811.6353000002</v>
      </c>
      <c r="Z137" s="65">
        <v>1040605575.9687999</v>
      </c>
      <c r="AA137" s="70">
        <f t="shared" si="38"/>
        <v>1216862294.3092</v>
      </c>
    </row>
    <row r="138" spans="1:27" ht="24.9" customHeight="1">
      <c r="A138" s="179"/>
      <c r="B138" s="181"/>
      <c r="C138" s="61">
        <v>8</v>
      </c>
      <c r="D138" s="65" t="s">
        <v>395</v>
      </c>
      <c r="E138" s="65">
        <v>3497793.7124999999</v>
      </c>
      <c r="F138" s="65">
        <v>0</v>
      </c>
      <c r="G138" s="65">
        <v>132492460.6522</v>
      </c>
      <c r="H138" s="65">
        <v>5296325.6003</v>
      </c>
      <c r="I138" s="65">
        <v>4079707.6310000001</v>
      </c>
      <c r="J138" s="65">
        <f t="shared" si="33"/>
        <v>2039853.8155</v>
      </c>
      <c r="K138" s="65">
        <f t="shared" si="36"/>
        <v>2039853.8155</v>
      </c>
      <c r="L138" s="65">
        <v>138462078.67649999</v>
      </c>
      <c r="M138" s="70">
        <f t="shared" si="37"/>
        <v>281788512.45700002</v>
      </c>
      <c r="N138" s="69"/>
      <c r="O138" s="181"/>
      <c r="P138" s="71">
        <v>16</v>
      </c>
      <c r="Q138" s="181"/>
      <c r="R138" s="65" t="s">
        <v>396</v>
      </c>
      <c r="S138" s="65">
        <v>5767978.2226</v>
      </c>
      <c r="T138" s="65">
        <v>0</v>
      </c>
      <c r="U138" s="65">
        <v>218484476.36019999</v>
      </c>
      <c r="V138" s="65">
        <v>25553937.4023</v>
      </c>
      <c r="W138" s="65">
        <v>6727573.6375000002</v>
      </c>
      <c r="X138" s="65">
        <v>0</v>
      </c>
      <c r="Y138" s="65">
        <f t="shared" si="34"/>
        <v>6727573.6375000002</v>
      </c>
      <c r="Z138" s="65">
        <v>1142023132.1977</v>
      </c>
      <c r="AA138" s="70">
        <f t="shared" si="38"/>
        <v>1398557097.8203001</v>
      </c>
    </row>
    <row r="139" spans="1:27" ht="24.9" customHeight="1">
      <c r="A139" s="179"/>
      <c r="B139" s="181"/>
      <c r="C139" s="61">
        <v>9</v>
      </c>
      <c r="D139" s="65" t="s">
        <v>397</v>
      </c>
      <c r="E139" s="65">
        <v>4418615.6047999999</v>
      </c>
      <c r="F139" s="65">
        <v>0</v>
      </c>
      <c r="G139" s="65">
        <v>167372150.06369999</v>
      </c>
      <c r="H139" s="65">
        <v>6462553.2640000004</v>
      </c>
      <c r="I139" s="65">
        <v>5153722.97</v>
      </c>
      <c r="J139" s="65">
        <f t="shared" si="33"/>
        <v>2576861.4849999999</v>
      </c>
      <c r="K139" s="65">
        <f t="shared" si="36"/>
        <v>2576861.4849999999</v>
      </c>
      <c r="L139" s="65">
        <v>171456261.7753</v>
      </c>
      <c r="M139" s="70">
        <f t="shared" si="37"/>
        <v>352286442.19279999</v>
      </c>
      <c r="N139" s="69"/>
      <c r="O139" s="181"/>
      <c r="P139" s="71">
        <v>17</v>
      </c>
      <c r="Q139" s="181"/>
      <c r="R139" s="65" t="s">
        <v>398</v>
      </c>
      <c r="S139" s="65">
        <v>5596778.8838999998</v>
      </c>
      <c r="T139" s="65">
        <v>0</v>
      </c>
      <c r="U139" s="65">
        <v>211999639.48769999</v>
      </c>
      <c r="V139" s="65">
        <v>25156701.6569</v>
      </c>
      <c r="W139" s="65">
        <v>6527892.5510999998</v>
      </c>
      <c r="X139" s="65">
        <v>0</v>
      </c>
      <c r="Y139" s="65">
        <f t="shared" si="34"/>
        <v>6527892.5510999998</v>
      </c>
      <c r="Z139" s="65">
        <v>1130784787.1252999</v>
      </c>
      <c r="AA139" s="70">
        <f t="shared" si="38"/>
        <v>1380065799.7049</v>
      </c>
    </row>
    <row r="140" spans="1:27" ht="24.9" customHeight="1">
      <c r="A140" s="179"/>
      <c r="B140" s="181"/>
      <c r="C140" s="61">
        <v>10</v>
      </c>
      <c r="D140" s="65" t="s">
        <v>399</v>
      </c>
      <c r="E140" s="65">
        <v>4180511.2763999999</v>
      </c>
      <c r="F140" s="65">
        <v>0</v>
      </c>
      <c r="G140" s="65">
        <v>158353028.02869999</v>
      </c>
      <c r="H140" s="65">
        <v>6473399.9896</v>
      </c>
      <c r="I140" s="65">
        <v>4876006.1792000001</v>
      </c>
      <c r="J140" s="65">
        <f t="shared" si="33"/>
        <v>2438003.0896000001</v>
      </c>
      <c r="K140" s="65">
        <f t="shared" si="36"/>
        <v>2438003.0896000001</v>
      </c>
      <c r="L140" s="65">
        <v>171763130.54859999</v>
      </c>
      <c r="M140" s="70">
        <f t="shared" si="37"/>
        <v>343208072.93290001</v>
      </c>
      <c r="N140" s="69"/>
      <c r="O140" s="181"/>
      <c r="P140" s="71">
        <v>18</v>
      </c>
      <c r="Q140" s="181"/>
      <c r="R140" s="65" t="s">
        <v>400</v>
      </c>
      <c r="S140" s="65">
        <v>5714779.2889999999</v>
      </c>
      <c r="T140" s="65">
        <v>0</v>
      </c>
      <c r="U140" s="65">
        <v>216469361.065</v>
      </c>
      <c r="V140" s="65">
        <v>25423185.4683</v>
      </c>
      <c r="W140" s="65">
        <v>6665524.2106999997</v>
      </c>
      <c r="X140" s="65">
        <v>0</v>
      </c>
      <c r="Y140" s="65">
        <f t="shared" si="34"/>
        <v>6665524.2106999997</v>
      </c>
      <c r="Z140" s="65">
        <v>1138323980.3190999</v>
      </c>
      <c r="AA140" s="70">
        <f t="shared" si="38"/>
        <v>1392596830.3520999</v>
      </c>
    </row>
    <row r="141" spans="1:27" ht="24.9" customHeight="1">
      <c r="A141" s="179"/>
      <c r="B141" s="181"/>
      <c r="C141" s="61">
        <v>11</v>
      </c>
      <c r="D141" s="65" t="s">
        <v>401</v>
      </c>
      <c r="E141" s="65">
        <v>4786406.4057</v>
      </c>
      <c r="F141" s="65">
        <v>0</v>
      </c>
      <c r="G141" s="65">
        <v>181303648.67140001</v>
      </c>
      <c r="H141" s="65">
        <v>6735188.1010999996</v>
      </c>
      <c r="I141" s="65">
        <v>5582701.6523000002</v>
      </c>
      <c r="J141" s="65">
        <f t="shared" si="33"/>
        <v>2791350.8261500001</v>
      </c>
      <c r="K141" s="65">
        <f t="shared" si="36"/>
        <v>2791350.8261500001</v>
      </c>
      <c r="L141" s="65">
        <v>179169475.9402</v>
      </c>
      <c r="M141" s="70">
        <f t="shared" si="37"/>
        <v>374786069.94454998</v>
      </c>
      <c r="N141" s="69"/>
      <c r="O141" s="181"/>
      <c r="P141" s="71">
        <v>19</v>
      </c>
      <c r="Q141" s="181"/>
      <c r="R141" s="65" t="s">
        <v>402</v>
      </c>
      <c r="S141" s="65">
        <v>4419847.4216999998</v>
      </c>
      <c r="T141" s="65">
        <v>0</v>
      </c>
      <c r="U141" s="65">
        <v>167418809.8933</v>
      </c>
      <c r="V141" s="65">
        <v>22935078.490699999</v>
      </c>
      <c r="W141" s="65">
        <v>5155159.7193999998</v>
      </c>
      <c r="X141" s="65">
        <v>0</v>
      </c>
      <c r="Y141" s="65">
        <f t="shared" si="34"/>
        <v>5155159.7193999998</v>
      </c>
      <c r="Z141" s="65">
        <v>1067932015.059</v>
      </c>
      <c r="AA141" s="70">
        <f t="shared" si="38"/>
        <v>1267860910.5841</v>
      </c>
    </row>
    <row r="142" spans="1:27" ht="24.9" customHeight="1">
      <c r="A142" s="179"/>
      <c r="B142" s="181"/>
      <c r="C142" s="61">
        <v>12</v>
      </c>
      <c r="D142" s="65" t="s">
        <v>403</v>
      </c>
      <c r="E142" s="65">
        <v>3675678.1954999999</v>
      </c>
      <c r="F142" s="65">
        <v>0</v>
      </c>
      <c r="G142" s="65">
        <v>139230523.2137</v>
      </c>
      <c r="H142" s="65">
        <v>5829770.7517999997</v>
      </c>
      <c r="I142" s="65">
        <v>4287186.0422999999</v>
      </c>
      <c r="J142" s="65">
        <f t="shared" si="33"/>
        <v>2143593.0211499999</v>
      </c>
      <c r="K142" s="65">
        <f t="shared" si="36"/>
        <v>2143593.0211499999</v>
      </c>
      <c r="L142" s="65">
        <v>153553975.01010001</v>
      </c>
      <c r="M142" s="70">
        <f t="shared" si="37"/>
        <v>304433540.19225001</v>
      </c>
      <c r="N142" s="69"/>
      <c r="O142" s="182"/>
      <c r="P142" s="71">
        <v>20</v>
      </c>
      <c r="Q142" s="182"/>
      <c r="R142" s="65" t="s">
        <v>404</v>
      </c>
      <c r="S142" s="65">
        <v>5055743.0552000003</v>
      </c>
      <c r="T142" s="65">
        <v>0</v>
      </c>
      <c r="U142" s="65">
        <v>191505815.62850001</v>
      </c>
      <c r="V142" s="65">
        <v>24086855.223299999</v>
      </c>
      <c r="W142" s="65">
        <v>5896846.7605999997</v>
      </c>
      <c r="X142" s="65">
        <v>0</v>
      </c>
      <c r="Y142" s="65">
        <f t="shared" si="34"/>
        <v>5896846.7605999997</v>
      </c>
      <c r="Z142" s="65">
        <v>1100517361.4590001</v>
      </c>
      <c r="AA142" s="70">
        <f t="shared" si="38"/>
        <v>1327062622.1266</v>
      </c>
    </row>
    <row r="143" spans="1:27" ht="24.9" customHeight="1">
      <c r="A143" s="179"/>
      <c r="B143" s="181"/>
      <c r="C143" s="61">
        <v>13</v>
      </c>
      <c r="D143" s="65" t="s">
        <v>405</v>
      </c>
      <c r="E143" s="65">
        <v>4415353.4550000001</v>
      </c>
      <c r="F143" s="65">
        <v>0</v>
      </c>
      <c r="G143" s="65">
        <v>167248583.52739999</v>
      </c>
      <c r="H143" s="65">
        <v>7288905.4872000003</v>
      </c>
      <c r="I143" s="65">
        <v>5149918.1094000004</v>
      </c>
      <c r="J143" s="65">
        <f t="shared" si="33"/>
        <v>2574959.0547000002</v>
      </c>
      <c r="K143" s="65">
        <f t="shared" si="36"/>
        <v>2574959.0547000002</v>
      </c>
      <c r="L143" s="65">
        <v>194834901.64770001</v>
      </c>
      <c r="M143" s="70">
        <f t="shared" si="37"/>
        <v>376362703.17199999</v>
      </c>
      <c r="N143" s="69"/>
      <c r="O143" s="61"/>
      <c r="P143" s="173" t="s">
        <v>406</v>
      </c>
      <c r="Q143" s="176"/>
      <c r="R143" s="66"/>
      <c r="S143" s="66">
        <f t="shared" ref="S143:W143" si="39">SUM(S123:S142)</f>
        <v>95480427.201100007</v>
      </c>
      <c r="T143" s="66">
        <f t="shared" si="39"/>
        <v>0</v>
      </c>
      <c r="U143" s="66">
        <f t="shared" si="39"/>
        <v>3616690343.5991001</v>
      </c>
      <c r="V143" s="66">
        <f t="shared" si="39"/>
        <v>469617355.23549998</v>
      </c>
      <c r="W143" s="66">
        <f t="shared" si="39"/>
        <v>111365123.124</v>
      </c>
      <c r="X143" s="66">
        <f t="shared" ref="X143:AA143" si="40">SUM(X123:X142)</f>
        <v>0</v>
      </c>
      <c r="Y143" s="66">
        <f t="shared" si="40"/>
        <v>111365123.124</v>
      </c>
      <c r="Z143" s="66">
        <f t="shared" si="40"/>
        <v>21667462869.931198</v>
      </c>
      <c r="AA143" s="66">
        <f t="shared" si="40"/>
        <v>25960616119.0909</v>
      </c>
    </row>
    <row r="144" spans="1:27" ht="24.9" customHeight="1">
      <c r="A144" s="179"/>
      <c r="B144" s="181"/>
      <c r="C144" s="61">
        <v>14</v>
      </c>
      <c r="D144" s="65" t="s">
        <v>407</v>
      </c>
      <c r="E144" s="65">
        <v>3261639.2648</v>
      </c>
      <c r="F144" s="65">
        <v>0</v>
      </c>
      <c r="G144" s="65">
        <v>123547197.87980001</v>
      </c>
      <c r="H144" s="65">
        <v>5031524.5094999997</v>
      </c>
      <c r="I144" s="65">
        <v>3804265.1143</v>
      </c>
      <c r="J144" s="65">
        <f t="shared" si="33"/>
        <v>1902132.55715</v>
      </c>
      <c r="K144" s="65">
        <f t="shared" si="36"/>
        <v>1902132.55715</v>
      </c>
      <c r="L144" s="65">
        <v>130970491.95900001</v>
      </c>
      <c r="M144" s="70">
        <f t="shared" si="37"/>
        <v>264712986.17025</v>
      </c>
      <c r="N144" s="69"/>
      <c r="O144" s="180">
        <v>25</v>
      </c>
      <c r="P144" s="71">
        <v>1</v>
      </c>
      <c r="Q144" s="180" t="s">
        <v>113</v>
      </c>
      <c r="R144" s="65" t="s">
        <v>408</v>
      </c>
      <c r="S144" s="65">
        <v>3307979.2094000001</v>
      </c>
      <c r="T144" s="65">
        <v>0</v>
      </c>
      <c r="U144" s="65">
        <v>125302502.45299999</v>
      </c>
      <c r="V144" s="65">
        <v>5667614.0795</v>
      </c>
      <c r="W144" s="65">
        <v>3858314.4498999999</v>
      </c>
      <c r="X144" s="65"/>
      <c r="Y144" s="65">
        <f t="shared" ref="Y144:Y207" si="41">W144-X144</f>
        <v>3858314.4498999999</v>
      </c>
      <c r="Z144" s="65">
        <v>143193194.88170001</v>
      </c>
      <c r="AA144" s="70">
        <f t="shared" si="38"/>
        <v>281329605.07349998</v>
      </c>
    </row>
    <row r="145" spans="1:27" ht="24.9" customHeight="1">
      <c r="A145" s="179"/>
      <c r="B145" s="181"/>
      <c r="C145" s="61">
        <v>15</v>
      </c>
      <c r="D145" s="65" t="s">
        <v>409</v>
      </c>
      <c r="E145" s="65">
        <v>3426421.0633</v>
      </c>
      <c r="F145" s="65">
        <v>0</v>
      </c>
      <c r="G145" s="65">
        <v>129788945.6074</v>
      </c>
      <c r="H145" s="65">
        <v>5370933.7907999996</v>
      </c>
      <c r="I145" s="65">
        <v>3996461.0000999998</v>
      </c>
      <c r="J145" s="65">
        <f t="shared" si="33"/>
        <v>1998230.5000499999</v>
      </c>
      <c r="K145" s="65">
        <f t="shared" si="36"/>
        <v>1998230.5000499999</v>
      </c>
      <c r="L145" s="65">
        <v>140572846.90490001</v>
      </c>
      <c r="M145" s="70">
        <f t="shared" si="37"/>
        <v>281157377.86645001</v>
      </c>
      <c r="N145" s="69"/>
      <c r="O145" s="181"/>
      <c r="P145" s="71">
        <v>2</v>
      </c>
      <c r="Q145" s="181"/>
      <c r="R145" s="65" t="s">
        <v>410</v>
      </c>
      <c r="S145" s="65">
        <v>3728689.8583</v>
      </c>
      <c r="T145" s="65">
        <v>0</v>
      </c>
      <c r="U145" s="65">
        <v>141238544.9084</v>
      </c>
      <c r="V145" s="65">
        <v>5657881.5877</v>
      </c>
      <c r="W145" s="65">
        <v>4349017.0431000004</v>
      </c>
      <c r="X145" s="65"/>
      <c r="Y145" s="65">
        <f t="shared" si="41"/>
        <v>4349017.0431000004</v>
      </c>
      <c r="Z145" s="65">
        <v>142917849.31580001</v>
      </c>
      <c r="AA145" s="70">
        <f t="shared" si="38"/>
        <v>297891982.71329999</v>
      </c>
    </row>
    <row r="146" spans="1:27" ht="24.9" customHeight="1">
      <c r="A146" s="179"/>
      <c r="B146" s="181"/>
      <c r="C146" s="61">
        <v>16</v>
      </c>
      <c r="D146" s="65" t="s">
        <v>411</v>
      </c>
      <c r="E146" s="65">
        <v>3125313.8720999998</v>
      </c>
      <c r="F146" s="65">
        <v>0</v>
      </c>
      <c r="G146" s="65">
        <v>118383346.5499</v>
      </c>
      <c r="H146" s="65">
        <v>4720300.7971999999</v>
      </c>
      <c r="I146" s="65">
        <v>3645259.8127000001</v>
      </c>
      <c r="J146" s="65">
        <f t="shared" si="33"/>
        <v>1822629.9063500001</v>
      </c>
      <c r="K146" s="65">
        <f t="shared" si="36"/>
        <v>1822629.9063500001</v>
      </c>
      <c r="L146" s="65">
        <v>122165545.4919</v>
      </c>
      <c r="M146" s="70">
        <f t="shared" si="37"/>
        <v>250217136.61745</v>
      </c>
      <c r="N146" s="69"/>
      <c r="O146" s="181"/>
      <c r="P146" s="71">
        <v>3</v>
      </c>
      <c r="Q146" s="181"/>
      <c r="R146" s="65" t="s">
        <v>412</v>
      </c>
      <c r="S146" s="65">
        <v>3817847.4204000002</v>
      </c>
      <c r="T146" s="65">
        <v>0</v>
      </c>
      <c r="U146" s="65">
        <v>144615732.2843</v>
      </c>
      <c r="V146" s="65">
        <v>5965239.5905999998</v>
      </c>
      <c r="W146" s="65">
        <v>4453007.3910999997</v>
      </c>
      <c r="X146" s="65"/>
      <c r="Y146" s="65">
        <f t="shared" si="41"/>
        <v>4453007.3910999997</v>
      </c>
      <c r="Z146" s="65">
        <v>151613429.55340001</v>
      </c>
      <c r="AA146" s="70">
        <f t="shared" si="38"/>
        <v>310465256.23979998</v>
      </c>
    </row>
    <row r="147" spans="1:27" ht="24.9" customHeight="1">
      <c r="A147" s="179"/>
      <c r="B147" s="181"/>
      <c r="C147" s="61">
        <v>17</v>
      </c>
      <c r="D147" s="65" t="s">
        <v>413</v>
      </c>
      <c r="E147" s="65">
        <v>3954476.7930999999</v>
      </c>
      <c r="F147" s="65">
        <v>0</v>
      </c>
      <c r="G147" s="65">
        <v>149791098.03760001</v>
      </c>
      <c r="H147" s="65">
        <v>5843107.449</v>
      </c>
      <c r="I147" s="65">
        <v>4612367.2449000003</v>
      </c>
      <c r="J147" s="65">
        <f t="shared" si="33"/>
        <v>2306183.6224500001</v>
      </c>
      <c r="K147" s="65">
        <f t="shared" si="36"/>
        <v>2306183.6224500001</v>
      </c>
      <c r="L147" s="65">
        <v>153931288.50170001</v>
      </c>
      <c r="M147" s="70">
        <f t="shared" si="37"/>
        <v>315826154.40385002</v>
      </c>
      <c r="N147" s="69"/>
      <c r="O147" s="181"/>
      <c r="P147" s="71">
        <v>4</v>
      </c>
      <c r="Q147" s="181"/>
      <c r="R147" s="65" t="s">
        <v>414</v>
      </c>
      <c r="S147" s="65">
        <v>4504539.6794999996</v>
      </c>
      <c r="T147" s="65">
        <v>0</v>
      </c>
      <c r="U147" s="65">
        <v>170626856.6128</v>
      </c>
      <c r="V147" s="65">
        <v>6714163.9294999996</v>
      </c>
      <c r="W147" s="65">
        <v>5253941.8887999998</v>
      </c>
      <c r="X147" s="65"/>
      <c r="Y147" s="65">
        <f t="shared" si="41"/>
        <v>5253941.8887999998</v>
      </c>
      <c r="Z147" s="65">
        <v>172801528.18290001</v>
      </c>
      <c r="AA147" s="70">
        <f t="shared" si="38"/>
        <v>359901030.29350001</v>
      </c>
    </row>
    <row r="148" spans="1:27" ht="24.9" customHeight="1">
      <c r="A148" s="179"/>
      <c r="B148" s="181"/>
      <c r="C148" s="61">
        <v>18</v>
      </c>
      <c r="D148" s="65" t="s">
        <v>415</v>
      </c>
      <c r="E148" s="65">
        <v>3705746.5915000001</v>
      </c>
      <c r="F148" s="65">
        <v>0</v>
      </c>
      <c r="G148" s="65">
        <v>140369479.96610001</v>
      </c>
      <c r="H148" s="65">
        <v>5915998.8097999999</v>
      </c>
      <c r="I148" s="65">
        <v>4322256.7966999998</v>
      </c>
      <c r="J148" s="65">
        <f t="shared" si="33"/>
        <v>2161128.3983499999</v>
      </c>
      <c r="K148" s="65">
        <f t="shared" si="36"/>
        <v>2161128.3983499999</v>
      </c>
      <c r="L148" s="65">
        <v>155993485.2577</v>
      </c>
      <c r="M148" s="70">
        <f t="shared" si="37"/>
        <v>308145839.02345002</v>
      </c>
      <c r="N148" s="69"/>
      <c r="O148" s="181"/>
      <c r="P148" s="71">
        <v>5</v>
      </c>
      <c r="Q148" s="181"/>
      <c r="R148" s="65" t="s">
        <v>416</v>
      </c>
      <c r="S148" s="65">
        <v>3216435.1811000002</v>
      </c>
      <c r="T148" s="65">
        <v>0</v>
      </c>
      <c r="U148" s="65">
        <v>121834918.4337</v>
      </c>
      <c r="V148" s="65">
        <v>5279030.7012</v>
      </c>
      <c r="W148" s="65">
        <v>3751540.6083999998</v>
      </c>
      <c r="X148" s="65"/>
      <c r="Y148" s="65">
        <f t="shared" si="41"/>
        <v>3751540.6083999998</v>
      </c>
      <c r="Z148" s="65">
        <v>132199637.16410001</v>
      </c>
      <c r="AA148" s="70">
        <f t="shared" si="38"/>
        <v>266281562.08849999</v>
      </c>
    </row>
    <row r="149" spans="1:27" ht="24.9" customHeight="1">
      <c r="A149" s="179"/>
      <c r="B149" s="181"/>
      <c r="C149" s="61">
        <v>19</v>
      </c>
      <c r="D149" s="65" t="s">
        <v>417</v>
      </c>
      <c r="E149" s="65">
        <v>4340111.3847000003</v>
      </c>
      <c r="F149" s="65">
        <v>0</v>
      </c>
      <c r="G149" s="65">
        <v>164398499.20159999</v>
      </c>
      <c r="H149" s="65">
        <v>6882642.1734999996</v>
      </c>
      <c r="I149" s="65">
        <v>5062158.3175999997</v>
      </c>
      <c r="J149" s="65">
        <f t="shared" si="33"/>
        <v>2531079.1587999999</v>
      </c>
      <c r="K149" s="65">
        <f t="shared" si="36"/>
        <v>2531079.1587999999</v>
      </c>
      <c r="L149" s="65">
        <v>183341154.26300001</v>
      </c>
      <c r="M149" s="70">
        <f t="shared" si="37"/>
        <v>361493486.18159997</v>
      </c>
      <c r="N149" s="69"/>
      <c r="O149" s="181"/>
      <c r="P149" s="71">
        <v>6</v>
      </c>
      <c r="Q149" s="181"/>
      <c r="R149" s="65" t="s">
        <v>418</v>
      </c>
      <c r="S149" s="65">
        <v>3024524.3585000001</v>
      </c>
      <c r="T149" s="65">
        <v>0</v>
      </c>
      <c r="U149" s="65">
        <v>114565554.03120001</v>
      </c>
      <c r="V149" s="65">
        <v>5431510.1957999999</v>
      </c>
      <c r="W149" s="65">
        <v>3527702.3517</v>
      </c>
      <c r="X149" s="65"/>
      <c r="Y149" s="65">
        <f t="shared" si="41"/>
        <v>3527702.3517</v>
      </c>
      <c r="Z149" s="65">
        <v>136513491.58520001</v>
      </c>
      <c r="AA149" s="70">
        <f t="shared" si="38"/>
        <v>263062782.52239999</v>
      </c>
    </row>
    <row r="150" spans="1:27" ht="24.9" customHeight="1">
      <c r="A150" s="179"/>
      <c r="B150" s="181"/>
      <c r="C150" s="61">
        <v>20</v>
      </c>
      <c r="D150" s="65" t="s">
        <v>419</v>
      </c>
      <c r="E150" s="65">
        <v>3008034.6353000002</v>
      </c>
      <c r="F150" s="65">
        <v>0</v>
      </c>
      <c r="G150" s="65">
        <v>113940942.009</v>
      </c>
      <c r="H150" s="65">
        <v>4811395.1012000004</v>
      </c>
      <c r="I150" s="65">
        <v>3508469.2993999999</v>
      </c>
      <c r="J150" s="65">
        <f t="shared" si="33"/>
        <v>1754234.6497</v>
      </c>
      <c r="K150" s="65">
        <f t="shared" si="36"/>
        <v>1754234.6497</v>
      </c>
      <c r="L150" s="65">
        <v>124742728.52240001</v>
      </c>
      <c r="M150" s="70">
        <f t="shared" si="37"/>
        <v>248257334.91760001</v>
      </c>
      <c r="N150" s="69"/>
      <c r="O150" s="181"/>
      <c r="P150" s="71">
        <v>7</v>
      </c>
      <c r="Q150" s="181"/>
      <c r="R150" s="65" t="s">
        <v>420</v>
      </c>
      <c r="S150" s="65">
        <v>3455790.7344999998</v>
      </c>
      <c r="T150" s="65">
        <v>0</v>
      </c>
      <c r="U150" s="65">
        <v>130901435.45730001</v>
      </c>
      <c r="V150" s="65">
        <v>5625762.0909000002</v>
      </c>
      <c r="W150" s="65">
        <v>4030716.7856999999</v>
      </c>
      <c r="X150" s="65"/>
      <c r="Y150" s="65">
        <f t="shared" si="41"/>
        <v>4030716.7856999999</v>
      </c>
      <c r="Z150" s="65">
        <v>142009144.61520001</v>
      </c>
      <c r="AA150" s="70">
        <f t="shared" si="38"/>
        <v>286022849.68360001</v>
      </c>
    </row>
    <row r="151" spans="1:27" ht="24.9" customHeight="1">
      <c r="A151" s="179"/>
      <c r="B151" s="181"/>
      <c r="C151" s="61">
        <v>21</v>
      </c>
      <c r="D151" s="65" t="s">
        <v>421</v>
      </c>
      <c r="E151" s="65">
        <v>4112955.9561999999</v>
      </c>
      <c r="F151" s="65">
        <v>0</v>
      </c>
      <c r="G151" s="65">
        <v>155794109.0826</v>
      </c>
      <c r="H151" s="65">
        <v>6374005.7802999998</v>
      </c>
      <c r="I151" s="65">
        <v>4797211.9512</v>
      </c>
      <c r="J151" s="65">
        <f t="shared" si="33"/>
        <v>2398605.9756</v>
      </c>
      <c r="K151" s="65">
        <f t="shared" si="36"/>
        <v>2398605.9756</v>
      </c>
      <c r="L151" s="65">
        <v>168951131.79010001</v>
      </c>
      <c r="M151" s="70">
        <f t="shared" si="37"/>
        <v>337630808.5848</v>
      </c>
      <c r="N151" s="69"/>
      <c r="O151" s="181"/>
      <c r="P151" s="71">
        <v>8</v>
      </c>
      <c r="Q151" s="181"/>
      <c r="R151" s="65" t="s">
        <v>422</v>
      </c>
      <c r="S151" s="65">
        <v>5407479.1586999996</v>
      </c>
      <c r="T151" s="65">
        <v>0</v>
      </c>
      <c r="U151" s="65">
        <v>204829180.4923</v>
      </c>
      <c r="V151" s="65">
        <v>8138052.4913999997</v>
      </c>
      <c r="W151" s="65">
        <v>6307099.7895999998</v>
      </c>
      <c r="X151" s="65"/>
      <c r="Y151" s="65">
        <f t="shared" si="41"/>
        <v>6307099.7895999998</v>
      </c>
      <c r="Z151" s="65">
        <v>213085292.1401</v>
      </c>
      <c r="AA151" s="70">
        <f t="shared" si="38"/>
        <v>437767104.07209998</v>
      </c>
    </row>
    <row r="152" spans="1:27" ht="24.9" customHeight="1">
      <c r="A152" s="179"/>
      <c r="B152" s="181"/>
      <c r="C152" s="61">
        <v>22</v>
      </c>
      <c r="D152" s="65" t="s">
        <v>423</v>
      </c>
      <c r="E152" s="65">
        <v>4004859.7886000001</v>
      </c>
      <c r="F152" s="65">
        <v>0</v>
      </c>
      <c r="G152" s="65">
        <v>151699548.79539999</v>
      </c>
      <c r="H152" s="65">
        <v>6048956.4721999997</v>
      </c>
      <c r="I152" s="65">
        <v>4671132.2576000001</v>
      </c>
      <c r="J152" s="65">
        <f t="shared" si="33"/>
        <v>2335566.1288000001</v>
      </c>
      <c r="K152" s="65">
        <f t="shared" si="36"/>
        <v>2335566.1288000001</v>
      </c>
      <c r="L152" s="65">
        <v>159755040.22009999</v>
      </c>
      <c r="M152" s="70">
        <f t="shared" si="37"/>
        <v>323843971.40509999</v>
      </c>
      <c r="N152" s="69"/>
      <c r="O152" s="181"/>
      <c r="P152" s="71">
        <v>9</v>
      </c>
      <c r="Q152" s="181"/>
      <c r="R152" s="65" t="s">
        <v>424</v>
      </c>
      <c r="S152" s="65">
        <v>5011351.8326000003</v>
      </c>
      <c r="T152" s="65">
        <v>0</v>
      </c>
      <c r="U152" s="65">
        <v>189824326.43849999</v>
      </c>
      <c r="V152" s="65">
        <v>6536318.5597000001</v>
      </c>
      <c r="W152" s="65">
        <v>5845070.3481999999</v>
      </c>
      <c r="X152" s="65"/>
      <c r="Y152" s="65">
        <f t="shared" si="41"/>
        <v>5845070.3481999999</v>
      </c>
      <c r="Z152" s="65">
        <v>167770038.29730001</v>
      </c>
      <c r="AA152" s="70">
        <f t="shared" si="38"/>
        <v>374987105.4763</v>
      </c>
    </row>
    <row r="153" spans="1:27" ht="24.9" customHeight="1">
      <c r="A153" s="179"/>
      <c r="B153" s="182"/>
      <c r="C153" s="61">
        <v>23</v>
      </c>
      <c r="D153" s="65" t="s">
        <v>425</v>
      </c>
      <c r="E153" s="65">
        <v>4241855.1508999998</v>
      </c>
      <c r="F153" s="65">
        <v>0</v>
      </c>
      <c r="G153" s="65">
        <v>160676664.45120001</v>
      </c>
      <c r="H153" s="65">
        <v>6523972.5637999997</v>
      </c>
      <c r="I153" s="65">
        <v>4947555.5880000005</v>
      </c>
      <c r="J153" s="65">
        <f t="shared" si="33"/>
        <v>2473777.7940000002</v>
      </c>
      <c r="K153" s="65">
        <f t="shared" si="36"/>
        <v>2473777.7940000002</v>
      </c>
      <c r="L153" s="65">
        <v>173193898.16209999</v>
      </c>
      <c r="M153" s="70">
        <f t="shared" si="37"/>
        <v>347110168.12199998</v>
      </c>
      <c r="N153" s="69"/>
      <c r="O153" s="181"/>
      <c r="P153" s="71">
        <v>10</v>
      </c>
      <c r="Q153" s="181"/>
      <c r="R153" s="77" t="s">
        <v>426</v>
      </c>
      <c r="S153" s="65">
        <v>3833607.8539</v>
      </c>
      <c r="T153" s="65">
        <v>0</v>
      </c>
      <c r="U153" s="65">
        <v>145212719.64019999</v>
      </c>
      <c r="V153" s="65">
        <v>6073502.1919999998</v>
      </c>
      <c r="W153" s="65">
        <v>4471389.8247999996</v>
      </c>
      <c r="X153" s="65"/>
      <c r="Y153" s="65">
        <f t="shared" si="41"/>
        <v>4471389.8247999996</v>
      </c>
      <c r="Z153" s="65">
        <v>154676327.30880001</v>
      </c>
      <c r="AA153" s="70">
        <f t="shared" si="38"/>
        <v>314267546.8197</v>
      </c>
    </row>
    <row r="154" spans="1:27" ht="24.9" customHeight="1">
      <c r="A154" s="61"/>
      <c r="B154" s="172" t="s">
        <v>427</v>
      </c>
      <c r="C154" s="173"/>
      <c r="D154" s="66"/>
      <c r="E154" s="66">
        <f>SUM(E131:E153)</f>
        <v>90749309.167300001</v>
      </c>
      <c r="F154" s="66">
        <f t="shared" ref="F154:M154" si="42">SUM(F131:F153)</f>
        <v>0</v>
      </c>
      <c r="G154" s="66">
        <f t="shared" si="42"/>
        <v>3437480955.7686</v>
      </c>
      <c r="H154" s="66">
        <f t="shared" si="42"/>
        <v>137845778.2498</v>
      </c>
      <c r="I154" s="66">
        <f t="shared" si="42"/>
        <v>105846907.9481</v>
      </c>
      <c r="J154" s="66">
        <f t="shared" si="42"/>
        <v>52923453.97405</v>
      </c>
      <c r="K154" s="66">
        <f t="shared" si="42"/>
        <v>52923453.97405</v>
      </c>
      <c r="L154" s="66">
        <f t="shared" si="42"/>
        <v>3638146724.8555002</v>
      </c>
      <c r="M154" s="66">
        <f t="shared" si="42"/>
        <v>7357146222.0152502</v>
      </c>
      <c r="N154" s="69"/>
      <c r="O154" s="181"/>
      <c r="P154" s="71">
        <v>11</v>
      </c>
      <c r="Q154" s="181"/>
      <c r="R154" s="65" t="s">
        <v>407</v>
      </c>
      <c r="S154" s="65">
        <v>3669503.5482999999</v>
      </c>
      <c r="T154" s="65">
        <v>0</v>
      </c>
      <c r="U154" s="65">
        <v>138996634.57370001</v>
      </c>
      <c r="V154" s="65">
        <v>6070602.9100000001</v>
      </c>
      <c r="W154" s="65">
        <v>4279984.1436000001</v>
      </c>
      <c r="X154" s="65"/>
      <c r="Y154" s="65">
        <f t="shared" si="41"/>
        <v>4279984.1436000001</v>
      </c>
      <c r="Z154" s="65">
        <v>154594302.6367</v>
      </c>
      <c r="AA154" s="70">
        <f t="shared" si="38"/>
        <v>307611027.81230003</v>
      </c>
    </row>
    <row r="155" spans="1:27" ht="24.9" customHeight="1">
      <c r="A155" s="179">
        <v>8</v>
      </c>
      <c r="B155" s="180" t="s">
        <v>428</v>
      </c>
      <c r="C155" s="61">
        <v>1</v>
      </c>
      <c r="D155" s="65" t="s">
        <v>429</v>
      </c>
      <c r="E155" s="65">
        <v>3562308.8284999998</v>
      </c>
      <c r="F155" s="65">
        <v>0</v>
      </c>
      <c r="G155" s="65">
        <v>134936220.1108</v>
      </c>
      <c r="H155" s="65">
        <v>5032477.9274000004</v>
      </c>
      <c r="I155" s="65">
        <v>4154955.8681999999</v>
      </c>
      <c r="J155" s="65">
        <v>0</v>
      </c>
      <c r="K155" s="65">
        <f t="shared" ref="K155:K200" si="43">I155-J155</f>
        <v>4154955.8681999999</v>
      </c>
      <c r="L155" s="65">
        <v>137287128.08809999</v>
      </c>
      <c r="M155" s="70">
        <f t="shared" si="37"/>
        <v>284973090.82300001</v>
      </c>
      <c r="N155" s="69"/>
      <c r="O155" s="181"/>
      <c r="P155" s="71">
        <v>12</v>
      </c>
      <c r="Q155" s="181"/>
      <c r="R155" s="65" t="s">
        <v>430</v>
      </c>
      <c r="S155" s="65">
        <v>3898584.1381999999</v>
      </c>
      <c r="T155" s="65">
        <v>0</v>
      </c>
      <c r="U155" s="65">
        <v>147673947.6295</v>
      </c>
      <c r="V155" s="65">
        <v>5731818.9639999997</v>
      </c>
      <c r="W155" s="65">
        <v>4547175.9529999997</v>
      </c>
      <c r="X155" s="65"/>
      <c r="Y155" s="65">
        <f t="shared" si="41"/>
        <v>4547175.9529999997</v>
      </c>
      <c r="Z155" s="65">
        <v>145009639.28670001</v>
      </c>
      <c r="AA155" s="70">
        <f t="shared" si="38"/>
        <v>306861165.97140002</v>
      </c>
    </row>
    <row r="156" spans="1:27" ht="24.9" customHeight="1">
      <c r="A156" s="179"/>
      <c r="B156" s="181"/>
      <c r="C156" s="61">
        <v>2</v>
      </c>
      <c r="D156" s="65" t="s">
        <v>431</v>
      </c>
      <c r="E156" s="65">
        <v>3444622.4994000001</v>
      </c>
      <c r="F156" s="65">
        <v>0</v>
      </c>
      <c r="G156" s="65">
        <v>130478395.37630001</v>
      </c>
      <c r="H156" s="65">
        <v>5463515.8901000004</v>
      </c>
      <c r="I156" s="65">
        <v>4017690.5362999998</v>
      </c>
      <c r="J156" s="65">
        <v>0</v>
      </c>
      <c r="K156" s="65">
        <f t="shared" si="43"/>
        <v>4017690.5362999998</v>
      </c>
      <c r="L156" s="65">
        <v>149481784.33739999</v>
      </c>
      <c r="M156" s="70">
        <f t="shared" si="37"/>
        <v>292886008.63950002</v>
      </c>
      <c r="N156" s="69"/>
      <c r="O156" s="182"/>
      <c r="P156" s="71">
        <v>13</v>
      </c>
      <c r="Q156" s="182"/>
      <c r="R156" s="65" t="s">
        <v>432</v>
      </c>
      <c r="S156" s="65">
        <v>3129647.7426</v>
      </c>
      <c r="T156" s="65">
        <v>0</v>
      </c>
      <c r="U156" s="65">
        <v>118547508.6498</v>
      </c>
      <c r="V156" s="65">
        <v>5206730.5665999996</v>
      </c>
      <c r="W156" s="65">
        <v>3650314.6918000001</v>
      </c>
      <c r="X156" s="65"/>
      <c r="Y156" s="65">
        <f t="shared" si="41"/>
        <v>3650314.6918000001</v>
      </c>
      <c r="Z156" s="65">
        <v>130154167.0079</v>
      </c>
      <c r="AA156" s="70">
        <f t="shared" si="38"/>
        <v>260688368.65869999</v>
      </c>
    </row>
    <row r="157" spans="1:27" ht="24.9" customHeight="1">
      <c r="A157" s="179"/>
      <c r="B157" s="181"/>
      <c r="C157" s="61">
        <v>3</v>
      </c>
      <c r="D157" s="65" t="s">
        <v>433</v>
      </c>
      <c r="E157" s="65">
        <v>4832656.1414000001</v>
      </c>
      <c r="F157" s="65">
        <v>0</v>
      </c>
      <c r="G157" s="65">
        <v>183055536.22690001</v>
      </c>
      <c r="H157" s="65">
        <v>6963126.8765000002</v>
      </c>
      <c r="I157" s="65">
        <v>5636645.7709999997</v>
      </c>
      <c r="J157" s="65">
        <v>0</v>
      </c>
      <c r="K157" s="65">
        <f t="shared" si="43"/>
        <v>5636645.7709999997</v>
      </c>
      <c r="L157" s="65">
        <v>191907839.7304</v>
      </c>
      <c r="M157" s="70">
        <f t="shared" si="37"/>
        <v>392395804.74620003</v>
      </c>
      <c r="N157" s="69"/>
      <c r="O157" s="61"/>
      <c r="P157" s="173" t="s">
        <v>434</v>
      </c>
      <c r="Q157" s="174"/>
      <c r="R157" s="66"/>
      <c r="S157" s="66">
        <f t="shared" ref="S157:U157" si="44">SUM(S144:S156)</f>
        <v>50005980.715999998</v>
      </c>
      <c r="T157" s="66">
        <f t="shared" ref="T157" si="45">SUM(T136:T156)</f>
        <v>0</v>
      </c>
      <c r="U157" s="66">
        <f t="shared" si="44"/>
        <v>1894169861.6047001</v>
      </c>
      <c r="V157" s="66">
        <f t="shared" ref="V157:W157" si="46">SUM(V144:V156)</f>
        <v>78098227.858899996</v>
      </c>
      <c r="W157" s="66">
        <f t="shared" si="46"/>
        <v>58325275.269699998</v>
      </c>
      <c r="X157" s="66">
        <f t="shared" ref="X157:AA157" si="47">SUM(X144:X156)</f>
        <v>0</v>
      </c>
      <c r="Y157" s="66">
        <f t="shared" si="41"/>
        <v>58325275.269699998</v>
      </c>
      <c r="Z157" s="66">
        <f t="shared" si="47"/>
        <v>1986538041.9758</v>
      </c>
      <c r="AA157" s="66">
        <f t="shared" si="47"/>
        <v>4067137387.4250998</v>
      </c>
    </row>
    <row r="158" spans="1:27" ht="24.9" customHeight="1">
      <c r="A158" s="179"/>
      <c r="B158" s="181"/>
      <c r="C158" s="61">
        <v>4</v>
      </c>
      <c r="D158" s="65" t="s">
        <v>435</v>
      </c>
      <c r="E158" s="65">
        <v>2783756.0622</v>
      </c>
      <c r="F158" s="65">
        <v>0</v>
      </c>
      <c r="G158" s="65">
        <v>105445523.9084</v>
      </c>
      <c r="H158" s="65">
        <v>4791416.8399</v>
      </c>
      <c r="I158" s="65">
        <v>3246878.3991999999</v>
      </c>
      <c r="J158" s="65">
        <v>0</v>
      </c>
      <c r="K158" s="65">
        <f t="shared" si="43"/>
        <v>3246878.3991999999</v>
      </c>
      <c r="L158" s="65">
        <v>130467178.6856</v>
      </c>
      <c r="M158" s="70">
        <f t="shared" si="37"/>
        <v>246734753.8953</v>
      </c>
      <c r="N158" s="69"/>
      <c r="O158" s="180">
        <v>26</v>
      </c>
      <c r="P158" s="71">
        <v>1</v>
      </c>
      <c r="Q158" s="180" t="s">
        <v>114</v>
      </c>
      <c r="R158" s="65" t="s">
        <v>436</v>
      </c>
      <c r="S158" s="65">
        <v>3441280.2810999998</v>
      </c>
      <c r="T158" s="65">
        <v>0</v>
      </c>
      <c r="U158" s="65">
        <v>130351795.9333</v>
      </c>
      <c r="V158" s="65">
        <v>5542493.4987000003</v>
      </c>
      <c r="W158" s="65">
        <v>4013792.2864000001</v>
      </c>
      <c r="X158" s="65">
        <f t="shared" ref="X158:X182" si="48">W158/2</f>
        <v>2006896.1432</v>
      </c>
      <c r="Y158" s="65">
        <f t="shared" si="41"/>
        <v>2006896.1432</v>
      </c>
      <c r="Z158" s="65">
        <v>146143296.06490001</v>
      </c>
      <c r="AA158" s="70">
        <f t="shared" si="38"/>
        <v>287485761.92119998</v>
      </c>
    </row>
    <row r="159" spans="1:27" ht="24.9" customHeight="1">
      <c r="A159" s="179"/>
      <c r="B159" s="181"/>
      <c r="C159" s="61">
        <v>5</v>
      </c>
      <c r="D159" s="65" t="s">
        <v>437</v>
      </c>
      <c r="E159" s="65">
        <v>3852944.5520000001</v>
      </c>
      <c r="F159" s="65">
        <v>0</v>
      </c>
      <c r="G159" s="65">
        <v>145945171.84450001</v>
      </c>
      <c r="H159" s="65">
        <v>5895349.7342999997</v>
      </c>
      <c r="I159" s="65">
        <v>4493943.4918999998</v>
      </c>
      <c r="J159" s="65">
        <v>0</v>
      </c>
      <c r="K159" s="65">
        <f t="shared" si="43"/>
        <v>4493943.4918999998</v>
      </c>
      <c r="L159" s="65">
        <v>161698957.16339999</v>
      </c>
      <c r="M159" s="70">
        <f t="shared" si="37"/>
        <v>321886366.78609997</v>
      </c>
      <c r="N159" s="69"/>
      <c r="O159" s="181"/>
      <c r="P159" s="71">
        <v>2</v>
      </c>
      <c r="Q159" s="181"/>
      <c r="R159" s="65" t="s">
        <v>438</v>
      </c>
      <c r="S159" s="65">
        <v>2954573.7596999998</v>
      </c>
      <c r="T159" s="65">
        <v>0</v>
      </c>
      <c r="U159" s="65">
        <v>111915904.64470001</v>
      </c>
      <c r="V159" s="65">
        <v>4684146.8457000004</v>
      </c>
      <c r="W159" s="65">
        <v>3446114.3520999998</v>
      </c>
      <c r="X159" s="65">
        <f t="shared" si="48"/>
        <v>1723057.1760499999</v>
      </c>
      <c r="Y159" s="65">
        <f t="shared" si="41"/>
        <v>1723057.1760499999</v>
      </c>
      <c r="Z159" s="65">
        <v>121859489.81110001</v>
      </c>
      <c r="AA159" s="70">
        <f t="shared" si="38"/>
        <v>243137172.23725</v>
      </c>
    </row>
    <row r="160" spans="1:27" ht="24.9" customHeight="1">
      <c r="A160" s="179"/>
      <c r="B160" s="181"/>
      <c r="C160" s="61">
        <v>6</v>
      </c>
      <c r="D160" s="65" t="s">
        <v>439</v>
      </c>
      <c r="E160" s="65">
        <v>2775643.6296999999</v>
      </c>
      <c r="F160" s="65">
        <v>0</v>
      </c>
      <c r="G160" s="65">
        <v>105138234.1591</v>
      </c>
      <c r="H160" s="65">
        <v>4645054.2619000003</v>
      </c>
      <c r="I160" s="65">
        <v>3237416.3336999998</v>
      </c>
      <c r="J160" s="65">
        <v>0</v>
      </c>
      <c r="K160" s="65">
        <f t="shared" si="43"/>
        <v>3237416.3336999998</v>
      </c>
      <c r="L160" s="65">
        <v>126326380.2393</v>
      </c>
      <c r="M160" s="70">
        <f t="shared" si="37"/>
        <v>242122728.62369999</v>
      </c>
      <c r="N160" s="69"/>
      <c r="O160" s="181"/>
      <c r="P160" s="71">
        <v>3</v>
      </c>
      <c r="Q160" s="181"/>
      <c r="R160" s="65" t="s">
        <v>440</v>
      </c>
      <c r="S160" s="65">
        <v>3383600.3377</v>
      </c>
      <c r="T160" s="65">
        <v>0</v>
      </c>
      <c r="U160" s="65">
        <v>128166945.0661</v>
      </c>
      <c r="V160" s="65">
        <v>6170944.1425000001</v>
      </c>
      <c r="W160" s="65">
        <v>3946516.3621</v>
      </c>
      <c r="X160" s="65">
        <f t="shared" si="48"/>
        <v>1973258.18105</v>
      </c>
      <c r="Y160" s="65">
        <f t="shared" si="41"/>
        <v>1973258.18105</v>
      </c>
      <c r="Z160" s="65">
        <v>163923028.31999999</v>
      </c>
      <c r="AA160" s="70">
        <f t="shared" si="38"/>
        <v>303617776.04734999</v>
      </c>
    </row>
    <row r="161" spans="1:27" ht="24.9" customHeight="1">
      <c r="A161" s="179"/>
      <c r="B161" s="181"/>
      <c r="C161" s="61">
        <v>7</v>
      </c>
      <c r="D161" s="65" t="s">
        <v>441</v>
      </c>
      <c r="E161" s="65">
        <v>4652879.2450999999</v>
      </c>
      <c r="F161" s="65">
        <v>0</v>
      </c>
      <c r="G161" s="65">
        <v>176245791.19589999</v>
      </c>
      <c r="H161" s="65">
        <v>6526381.3075000001</v>
      </c>
      <c r="I161" s="65">
        <v>5426960.1133000003</v>
      </c>
      <c r="J161" s="65">
        <v>0</v>
      </c>
      <c r="K161" s="65">
        <f t="shared" si="43"/>
        <v>5426960.1133000003</v>
      </c>
      <c r="L161" s="65">
        <v>179551707.45989999</v>
      </c>
      <c r="M161" s="70">
        <f t="shared" si="37"/>
        <v>372403719.32169998</v>
      </c>
      <c r="N161" s="69"/>
      <c r="O161" s="181"/>
      <c r="P161" s="71">
        <v>4</v>
      </c>
      <c r="Q161" s="181"/>
      <c r="R161" s="65" t="s">
        <v>442</v>
      </c>
      <c r="S161" s="65">
        <v>5508004.3091000002</v>
      </c>
      <c r="T161" s="65">
        <v>0</v>
      </c>
      <c r="U161" s="65">
        <v>208636959.2322</v>
      </c>
      <c r="V161" s="65">
        <v>5986572.5456999997</v>
      </c>
      <c r="W161" s="65">
        <v>6424348.9062999999</v>
      </c>
      <c r="X161" s="65">
        <f t="shared" si="48"/>
        <v>3212174.45315</v>
      </c>
      <c r="Y161" s="65">
        <f t="shared" si="41"/>
        <v>3212174.45315</v>
      </c>
      <c r="Z161" s="65">
        <v>158706902.5059</v>
      </c>
      <c r="AA161" s="70">
        <f t="shared" si="38"/>
        <v>382050613.04605001</v>
      </c>
    </row>
    <row r="162" spans="1:27" ht="24.9" customHeight="1">
      <c r="A162" s="179"/>
      <c r="B162" s="181"/>
      <c r="C162" s="61">
        <v>8</v>
      </c>
      <c r="D162" s="65" t="s">
        <v>443</v>
      </c>
      <c r="E162" s="65">
        <v>3079115.1165999998</v>
      </c>
      <c r="F162" s="65">
        <v>0</v>
      </c>
      <c r="G162" s="65">
        <v>116633390.0608</v>
      </c>
      <c r="H162" s="65">
        <v>5097615.13</v>
      </c>
      <c r="I162" s="65">
        <v>3591375.1553000002</v>
      </c>
      <c r="J162" s="65">
        <v>0</v>
      </c>
      <c r="K162" s="65">
        <f t="shared" si="43"/>
        <v>3591375.1553000002</v>
      </c>
      <c r="L162" s="65">
        <v>139129949.0544</v>
      </c>
      <c r="M162" s="70">
        <f t="shared" si="37"/>
        <v>267531444.51710001</v>
      </c>
      <c r="N162" s="69"/>
      <c r="O162" s="181"/>
      <c r="P162" s="71">
        <v>5</v>
      </c>
      <c r="Q162" s="181"/>
      <c r="R162" s="65" t="s">
        <v>444</v>
      </c>
      <c r="S162" s="65">
        <v>3306210.9950000001</v>
      </c>
      <c r="T162" s="65">
        <v>0</v>
      </c>
      <c r="U162" s="65">
        <v>125235524.4927</v>
      </c>
      <c r="V162" s="65">
        <v>5706808.8858000003</v>
      </c>
      <c r="W162" s="65">
        <v>3856252.0646000002</v>
      </c>
      <c r="X162" s="65">
        <f t="shared" si="48"/>
        <v>1928126.0323000001</v>
      </c>
      <c r="Y162" s="65">
        <f t="shared" si="41"/>
        <v>1928126.0323000001</v>
      </c>
      <c r="Z162" s="65">
        <v>150792004.1473</v>
      </c>
      <c r="AA162" s="70">
        <f t="shared" si="38"/>
        <v>286968674.55309999</v>
      </c>
    </row>
    <row r="163" spans="1:27" ht="24.9" customHeight="1">
      <c r="A163" s="179"/>
      <c r="B163" s="181"/>
      <c r="C163" s="61">
        <v>9</v>
      </c>
      <c r="D163" s="65" t="s">
        <v>445</v>
      </c>
      <c r="E163" s="65">
        <v>3656916.1058999998</v>
      </c>
      <c r="F163" s="65">
        <v>0</v>
      </c>
      <c r="G163" s="65">
        <v>138519836.52770001</v>
      </c>
      <c r="H163" s="65">
        <v>5630503.1645</v>
      </c>
      <c r="I163" s="65">
        <v>4265302.5789999999</v>
      </c>
      <c r="J163" s="65">
        <v>0</v>
      </c>
      <c r="K163" s="65">
        <f t="shared" si="43"/>
        <v>4265302.5789999999</v>
      </c>
      <c r="L163" s="65">
        <v>154206083.78439999</v>
      </c>
      <c r="M163" s="70">
        <f t="shared" si="37"/>
        <v>306278642.16149998</v>
      </c>
      <c r="N163" s="69"/>
      <c r="O163" s="181"/>
      <c r="P163" s="71">
        <v>6</v>
      </c>
      <c r="Q163" s="181"/>
      <c r="R163" s="65" t="s">
        <v>446</v>
      </c>
      <c r="S163" s="65">
        <v>3482140.9012000002</v>
      </c>
      <c r="T163" s="65">
        <v>0</v>
      </c>
      <c r="U163" s="65">
        <v>131899549.90360001</v>
      </c>
      <c r="V163" s="65">
        <v>5854183.3700000001</v>
      </c>
      <c r="W163" s="65">
        <v>4061450.7241000002</v>
      </c>
      <c r="X163" s="65">
        <f t="shared" si="48"/>
        <v>2030725.3620500001</v>
      </c>
      <c r="Y163" s="65">
        <f t="shared" si="41"/>
        <v>2030725.3620500001</v>
      </c>
      <c r="Z163" s="65">
        <v>154961430.8125</v>
      </c>
      <c r="AA163" s="70">
        <f t="shared" si="38"/>
        <v>298228030.34934998</v>
      </c>
    </row>
    <row r="164" spans="1:27" ht="24.9" customHeight="1">
      <c r="A164" s="179"/>
      <c r="B164" s="181"/>
      <c r="C164" s="61">
        <v>10</v>
      </c>
      <c r="D164" s="65" t="s">
        <v>447</v>
      </c>
      <c r="E164" s="65">
        <v>3117016.5252999999</v>
      </c>
      <c r="F164" s="65">
        <v>0</v>
      </c>
      <c r="G164" s="65">
        <v>118069052.4605</v>
      </c>
      <c r="H164" s="65">
        <v>4980950.2955999998</v>
      </c>
      <c r="I164" s="65">
        <v>3635582.0696</v>
      </c>
      <c r="J164" s="65">
        <v>0</v>
      </c>
      <c r="K164" s="65">
        <f t="shared" si="43"/>
        <v>3635582.0696</v>
      </c>
      <c r="L164" s="65">
        <v>135829340.5826</v>
      </c>
      <c r="M164" s="70">
        <f t="shared" si="37"/>
        <v>265631941.93360001</v>
      </c>
      <c r="N164" s="69"/>
      <c r="O164" s="181"/>
      <c r="P164" s="71">
        <v>7</v>
      </c>
      <c r="Q164" s="181"/>
      <c r="R164" s="65" t="s">
        <v>448</v>
      </c>
      <c r="S164" s="65">
        <v>3298240.9615000002</v>
      </c>
      <c r="T164" s="65">
        <v>0</v>
      </c>
      <c r="U164" s="65">
        <v>124933628.6584</v>
      </c>
      <c r="V164" s="65">
        <v>5480630.7792999996</v>
      </c>
      <c r="W164" s="65">
        <v>3846956.0885999999</v>
      </c>
      <c r="X164" s="65">
        <f t="shared" si="48"/>
        <v>1923478.0443</v>
      </c>
      <c r="Y164" s="65">
        <f t="shared" si="41"/>
        <v>1923478.0443</v>
      </c>
      <c r="Z164" s="65">
        <v>144393114.72819999</v>
      </c>
      <c r="AA164" s="70">
        <f t="shared" si="38"/>
        <v>280029093.1717</v>
      </c>
    </row>
    <row r="165" spans="1:27" ht="24.9" customHeight="1">
      <c r="A165" s="179"/>
      <c r="B165" s="181"/>
      <c r="C165" s="61">
        <v>11</v>
      </c>
      <c r="D165" s="65" t="s">
        <v>449</v>
      </c>
      <c r="E165" s="65">
        <v>4490989.8339999998</v>
      </c>
      <c r="F165" s="65">
        <v>0</v>
      </c>
      <c r="G165" s="65">
        <v>170113603.82350001</v>
      </c>
      <c r="H165" s="65">
        <v>7035051.8098999998</v>
      </c>
      <c r="I165" s="65">
        <v>5238137.8097000001</v>
      </c>
      <c r="J165" s="65">
        <v>0</v>
      </c>
      <c r="K165" s="65">
        <f t="shared" si="43"/>
        <v>5238137.8097000001</v>
      </c>
      <c r="L165" s="65">
        <v>193942694.92899999</v>
      </c>
      <c r="M165" s="70">
        <f t="shared" si="37"/>
        <v>380820478.20609999</v>
      </c>
      <c r="N165" s="69"/>
      <c r="O165" s="181"/>
      <c r="P165" s="71">
        <v>8</v>
      </c>
      <c r="Q165" s="181"/>
      <c r="R165" s="65" t="s">
        <v>450</v>
      </c>
      <c r="S165" s="65">
        <v>2947187.2677000002</v>
      </c>
      <c r="T165" s="65">
        <v>0</v>
      </c>
      <c r="U165" s="65">
        <v>111636112.7006</v>
      </c>
      <c r="V165" s="65">
        <v>5065726.4682</v>
      </c>
      <c r="W165" s="65">
        <v>3437498.9989999998</v>
      </c>
      <c r="X165" s="65">
        <f t="shared" si="48"/>
        <v>1718749.4994999999</v>
      </c>
      <c r="Y165" s="65">
        <f t="shared" si="41"/>
        <v>1718749.4994999999</v>
      </c>
      <c r="Z165" s="65">
        <v>132654901.6542</v>
      </c>
      <c r="AA165" s="70">
        <f t="shared" si="38"/>
        <v>254022677.59020001</v>
      </c>
    </row>
    <row r="166" spans="1:27" ht="24.9" customHeight="1">
      <c r="A166" s="179"/>
      <c r="B166" s="181"/>
      <c r="C166" s="61">
        <v>12</v>
      </c>
      <c r="D166" s="65" t="s">
        <v>451</v>
      </c>
      <c r="E166" s="65">
        <v>3180590.7204</v>
      </c>
      <c r="F166" s="65">
        <v>0</v>
      </c>
      <c r="G166" s="65">
        <v>120477170.89740001</v>
      </c>
      <c r="H166" s="65">
        <v>5261396.1396000003</v>
      </c>
      <c r="I166" s="65">
        <v>3709732.8484999998</v>
      </c>
      <c r="J166" s="65">
        <v>0</v>
      </c>
      <c r="K166" s="65">
        <f t="shared" si="43"/>
        <v>3709732.8484999998</v>
      </c>
      <c r="L166" s="65">
        <v>143763538.86390001</v>
      </c>
      <c r="M166" s="70">
        <f t="shared" si="37"/>
        <v>276392429.4698</v>
      </c>
      <c r="N166" s="69"/>
      <c r="O166" s="181"/>
      <c r="P166" s="71">
        <v>9</v>
      </c>
      <c r="Q166" s="181"/>
      <c r="R166" s="65" t="s">
        <v>452</v>
      </c>
      <c r="S166" s="65">
        <v>3180184.7220000001</v>
      </c>
      <c r="T166" s="65">
        <v>0</v>
      </c>
      <c r="U166" s="65">
        <v>120461792.1401</v>
      </c>
      <c r="V166" s="65">
        <v>5420484.8896000003</v>
      </c>
      <c r="W166" s="65">
        <v>3709259.3059</v>
      </c>
      <c r="X166" s="65">
        <f t="shared" si="48"/>
        <v>1854629.65295</v>
      </c>
      <c r="Y166" s="65">
        <f t="shared" si="41"/>
        <v>1854629.65295</v>
      </c>
      <c r="Z166" s="65">
        <v>142691504.86410001</v>
      </c>
      <c r="AA166" s="70">
        <f t="shared" si="38"/>
        <v>273608596.26875001</v>
      </c>
    </row>
    <row r="167" spans="1:27" ht="24.9" customHeight="1">
      <c r="A167" s="179"/>
      <c r="B167" s="181"/>
      <c r="C167" s="61">
        <v>13</v>
      </c>
      <c r="D167" s="65" t="s">
        <v>453</v>
      </c>
      <c r="E167" s="65">
        <v>3669660.8720999998</v>
      </c>
      <c r="F167" s="65">
        <v>0</v>
      </c>
      <c r="G167" s="65">
        <v>139002593.82570001</v>
      </c>
      <c r="H167" s="65">
        <v>6294791.2079999996</v>
      </c>
      <c r="I167" s="65">
        <v>4280167.6409999998</v>
      </c>
      <c r="J167" s="65">
        <v>0</v>
      </c>
      <c r="K167" s="65">
        <f t="shared" si="43"/>
        <v>4280167.6409999998</v>
      </c>
      <c r="L167" s="65">
        <v>172999705.31959999</v>
      </c>
      <c r="M167" s="70">
        <f t="shared" si="37"/>
        <v>326246918.8664</v>
      </c>
      <c r="N167" s="69"/>
      <c r="O167" s="181"/>
      <c r="P167" s="71">
        <v>10</v>
      </c>
      <c r="Q167" s="181"/>
      <c r="R167" s="65" t="s">
        <v>454</v>
      </c>
      <c r="S167" s="65">
        <v>3502276.7157999999</v>
      </c>
      <c r="T167" s="65">
        <v>0</v>
      </c>
      <c r="U167" s="65">
        <v>132662271.73649999</v>
      </c>
      <c r="V167" s="65">
        <v>5758939.1134000001</v>
      </c>
      <c r="W167" s="65">
        <v>4084936.4536000001</v>
      </c>
      <c r="X167" s="65">
        <f t="shared" si="48"/>
        <v>2042468.2268000001</v>
      </c>
      <c r="Y167" s="65">
        <f t="shared" si="41"/>
        <v>2042468.2268000001</v>
      </c>
      <c r="Z167" s="65">
        <v>152266839.91800001</v>
      </c>
      <c r="AA167" s="70">
        <f t="shared" si="38"/>
        <v>296232795.7105</v>
      </c>
    </row>
    <row r="168" spans="1:27" ht="24.9" customHeight="1">
      <c r="A168" s="179"/>
      <c r="B168" s="181"/>
      <c r="C168" s="61">
        <v>14</v>
      </c>
      <c r="D168" s="65" t="s">
        <v>455</v>
      </c>
      <c r="E168" s="65">
        <v>3243789.0104999999</v>
      </c>
      <c r="F168" s="65">
        <v>0</v>
      </c>
      <c r="G168" s="65">
        <v>122871050.4832</v>
      </c>
      <c r="H168" s="65">
        <v>4916904.5873999996</v>
      </c>
      <c r="I168" s="65">
        <v>3783445.1847999999</v>
      </c>
      <c r="J168" s="65">
        <v>0</v>
      </c>
      <c r="K168" s="65">
        <f t="shared" si="43"/>
        <v>3783445.1847999999</v>
      </c>
      <c r="L168" s="65">
        <v>134017399.4928</v>
      </c>
      <c r="M168" s="70">
        <f t="shared" si="37"/>
        <v>268832588.75870001</v>
      </c>
      <c r="N168" s="69"/>
      <c r="O168" s="181"/>
      <c r="P168" s="71">
        <v>11</v>
      </c>
      <c r="Q168" s="181"/>
      <c r="R168" s="65" t="s">
        <v>456</v>
      </c>
      <c r="S168" s="65">
        <v>3421005.3552000001</v>
      </c>
      <c r="T168" s="65">
        <v>0</v>
      </c>
      <c r="U168" s="65">
        <v>129583804.7286</v>
      </c>
      <c r="V168" s="65">
        <v>5283490.9719000002</v>
      </c>
      <c r="W168" s="65">
        <v>3990144.3026000001</v>
      </c>
      <c r="X168" s="65">
        <f t="shared" si="48"/>
        <v>1995072.1513</v>
      </c>
      <c r="Y168" s="65">
        <f t="shared" si="41"/>
        <v>1995072.1513</v>
      </c>
      <c r="Z168" s="65">
        <v>138815758.69150001</v>
      </c>
      <c r="AA168" s="70">
        <f t="shared" si="38"/>
        <v>279099131.89850003</v>
      </c>
    </row>
    <row r="169" spans="1:27" ht="24.9" customHeight="1">
      <c r="A169" s="179"/>
      <c r="B169" s="181"/>
      <c r="C169" s="61">
        <v>15</v>
      </c>
      <c r="D169" s="65" t="s">
        <v>457</v>
      </c>
      <c r="E169" s="65">
        <v>2985192.6916</v>
      </c>
      <c r="F169" s="65">
        <v>0</v>
      </c>
      <c r="G169" s="65">
        <v>113075715.073</v>
      </c>
      <c r="H169" s="65">
        <v>4584703.7170000002</v>
      </c>
      <c r="I169" s="65">
        <v>3481827.2329000002</v>
      </c>
      <c r="J169" s="65">
        <v>0</v>
      </c>
      <c r="K169" s="65">
        <f t="shared" si="43"/>
        <v>3481827.2329000002</v>
      </c>
      <c r="L169" s="65">
        <v>124618980.39830001</v>
      </c>
      <c r="M169" s="70">
        <f t="shared" si="37"/>
        <v>248746419.1128</v>
      </c>
      <c r="N169" s="69"/>
      <c r="O169" s="181"/>
      <c r="P169" s="71">
        <v>12</v>
      </c>
      <c r="Q169" s="181"/>
      <c r="R169" s="65" t="s">
        <v>458</v>
      </c>
      <c r="S169" s="65">
        <v>3980753.08</v>
      </c>
      <c r="T169" s="65">
        <v>0</v>
      </c>
      <c r="U169" s="65">
        <v>150786413.9975</v>
      </c>
      <c r="V169" s="65">
        <v>6418076.6676000003</v>
      </c>
      <c r="W169" s="65">
        <v>4643015.0122999996</v>
      </c>
      <c r="X169" s="65">
        <f t="shared" si="48"/>
        <v>2321507.5061499998</v>
      </c>
      <c r="Y169" s="65">
        <f t="shared" si="41"/>
        <v>2321507.5061499998</v>
      </c>
      <c r="Z169" s="65">
        <v>170914747.03580001</v>
      </c>
      <c r="AA169" s="70">
        <f t="shared" si="38"/>
        <v>334421498.28705001</v>
      </c>
    </row>
    <row r="170" spans="1:27" ht="24.9" customHeight="1">
      <c r="A170" s="179"/>
      <c r="B170" s="181"/>
      <c r="C170" s="61">
        <v>16</v>
      </c>
      <c r="D170" s="65" t="s">
        <v>459</v>
      </c>
      <c r="E170" s="65">
        <v>4374142.8428999996</v>
      </c>
      <c r="F170" s="65">
        <v>0</v>
      </c>
      <c r="G170" s="65">
        <v>165687572.26230001</v>
      </c>
      <c r="H170" s="65">
        <v>5673548.9752000002</v>
      </c>
      <c r="I170" s="65">
        <v>5101851.4532000003</v>
      </c>
      <c r="J170" s="65">
        <v>0</v>
      </c>
      <c r="K170" s="65">
        <f t="shared" si="43"/>
        <v>5101851.4532000003</v>
      </c>
      <c r="L170" s="65">
        <v>155423908.91589999</v>
      </c>
      <c r="M170" s="70">
        <f t="shared" si="37"/>
        <v>336261024.44950002</v>
      </c>
      <c r="N170" s="69"/>
      <c r="O170" s="181"/>
      <c r="P170" s="71">
        <v>13</v>
      </c>
      <c r="Q170" s="181"/>
      <c r="R170" s="65" t="s">
        <v>460</v>
      </c>
      <c r="S170" s="65">
        <v>4077768.2664999999</v>
      </c>
      <c r="T170" s="65">
        <v>0</v>
      </c>
      <c r="U170" s="65">
        <v>154461239.2845</v>
      </c>
      <c r="V170" s="65">
        <v>6096722.5229000002</v>
      </c>
      <c r="W170" s="65">
        <v>4756170.2264999999</v>
      </c>
      <c r="X170" s="65">
        <f t="shared" si="48"/>
        <v>2378085.1132499999</v>
      </c>
      <c r="Y170" s="65">
        <f t="shared" si="41"/>
        <v>2378085.1132499999</v>
      </c>
      <c r="Z170" s="65">
        <v>161823196.71450001</v>
      </c>
      <c r="AA170" s="70">
        <f t="shared" si="38"/>
        <v>328837011.90165001</v>
      </c>
    </row>
    <row r="171" spans="1:27" ht="24.9" customHeight="1">
      <c r="A171" s="179"/>
      <c r="B171" s="181"/>
      <c r="C171" s="61">
        <v>17</v>
      </c>
      <c r="D171" s="65" t="s">
        <v>461</v>
      </c>
      <c r="E171" s="65">
        <v>4507998.8501000004</v>
      </c>
      <c r="F171" s="65">
        <v>0</v>
      </c>
      <c r="G171" s="65">
        <v>170757886.07170001</v>
      </c>
      <c r="H171" s="65">
        <v>6211337.3647999996</v>
      </c>
      <c r="I171" s="65">
        <v>5257976.5476000002</v>
      </c>
      <c r="J171" s="65">
        <v>0</v>
      </c>
      <c r="K171" s="65">
        <f t="shared" si="43"/>
        <v>5257976.5476000002</v>
      </c>
      <c r="L171" s="65">
        <v>170638681.42500001</v>
      </c>
      <c r="M171" s="70">
        <f t="shared" si="37"/>
        <v>357373880.25919998</v>
      </c>
      <c r="N171" s="69"/>
      <c r="O171" s="181"/>
      <c r="P171" s="71">
        <v>14</v>
      </c>
      <c r="Q171" s="181"/>
      <c r="R171" s="65" t="s">
        <v>462</v>
      </c>
      <c r="S171" s="65">
        <v>4515171.7070000004</v>
      </c>
      <c r="T171" s="65">
        <v>0</v>
      </c>
      <c r="U171" s="65">
        <v>171029585.7606</v>
      </c>
      <c r="V171" s="65">
        <v>6298842.2734000003</v>
      </c>
      <c r="W171" s="65">
        <v>5266342.7240000004</v>
      </c>
      <c r="X171" s="65">
        <f t="shared" si="48"/>
        <v>2633171.3620000002</v>
      </c>
      <c r="Y171" s="65">
        <f t="shared" si="41"/>
        <v>2633171.3620000002</v>
      </c>
      <c r="Z171" s="65">
        <v>167541442.18799999</v>
      </c>
      <c r="AA171" s="70">
        <f t="shared" si="38"/>
        <v>352018213.29100001</v>
      </c>
    </row>
    <row r="172" spans="1:27" ht="24.9" customHeight="1">
      <c r="A172" s="179"/>
      <c r="B172" s="181"/>
      <c r="C172" s="61">
        <v>18</v>
      </c>
      <c r="D172" s="65" t="s">
        <v>463</v>
      </c>
      <c r="E172" s="65">
        <v>2510055.9667000002</v>
      </c>
      <c r="F172" s="65">
        <v>0</v>
      </c>
      <c r="G172" s="65">
        <v>95078074.561499998</v>
      </c>
      <c r="H172" s="65">
        <v>4535847.9726</v>
      </c>
      <c r="I172" s="65">
        <v>2927643.9158000001</v>
      </c>
      <c r="J172" s="65">
        <v>0</v>
      </c>
      <c r="K172" s="65">
        <f t="shared" si="43"/>
        <v>2927643.9158000001</v>
      </c>
      <c r="L172" s="65">
        <v>123236784.2573</v>
      </c>
      <c r="M172" s="70">
        <f t="shared" si="37"/>
        <v>228288406.67390001</v>
      </c>
      <c r="N172" s="69"/>
      <c r="O172" s="181"/>
      <c r="P172" s="71">
        <v>15</v>
      </c>
      <c r="Q172" s="181"/>
      <c r="R172" s="65" t="s">
        <v>464</v>
      </c>
      <c r="S172" s="65">
        <v>5327621.8825000003</v>
      </c>
      <c r="T172" s="65">
        <v>0</v>
      </c>
      <c r="U172" s="65">
        <v>201804277.3953</v>
      </c>
      <c r="V172" s="65">
        <v>6476119.1566000003</v>
      </c>
      <c r="W172" s="65">
        <v>6213956.9784000004</v>
      </c>
      <c r="X172" s="65">
        <f t="shared" si="48"/>
        <v>3106978.4892000002</v>
      </c>
      <c r="Y172" s="65">
        <f t="shared" si="41"/>
        <v>3106978.4892000002</v>
      </c>
      <c r="Z172" s="65">
        <v>172556848.80450001</v>
      </c>
      <c r="AA172" s="70">
        <f t="shared" si="38"/>
        <v>389271845.7281</v>
      </c>
    </row>
    <row r="173" spans="1:27" ht="24.9" customHeight="1">
      <c r="A173" s="179"/>
      <c r="B173" s="181"/>
      <c r="C173" s="61">
        <v>19</v>
      </c>
      <c r="D173" s="65" t="s">
        <v>465</v>
      </c>
      <c r="E173" s="65">
        <v>3381533.6167000001</v>
      </c>
      <c r="F173" s="65">
        <v>0</v>
      </c>
      <c r="G173" s="65">
        <v>128088660.01800001</v>
      </c>
      <c r="H173" s="65">
        <v>5070430.0974000003</v>
      </c>
      <c r="I173" s="65">
        <v>3944105.8089999999</v>
      </c>
      <c r="J173" s="65">
        <v>0</v>
      </c>
      <c r="K173" s="65">
        <f t="shared" si="43"/>
        <v>3944105.8089999999</v>
      </c>
      <c r="L173" s="65">
        <v>138360847.12900001</v>
      </c>
      <c r="M173" s="70">
        <f t="shared" si="37"/>
        <v>278845576.67009997</v>
      </c>
      <c r="N173" s="69"/>
      <c r="O173" s="181"/>
      <c r="P173" s="71">
        <v>16</v>
      </c>
      <c r="Q173" s="181"/>
      <c r="R173" s="65" t="s">
        <v>466</v>
      </c>
      <c r="S173" s="65">
        <v>3374154.5177000002</v>
      </c>
      <c r="T173" s="65">
        <v>0</v>
      </c>
      <c r="U173" s="65">
        <v>127809148.112</v>
      </c>
      <c r="V173" s="65">
        <v>6321570.3705000002</v>
      </c>
      <c r="W173" s="65">
        <v>3935499.0789000001</v>
      </c>
      <c r="X173" s="65">
        <f t="shared" si="48"/>
        <v>1967749.53945</v>
      </c>
      <c r="Y173" s="65">
        <f t="shared" si="41"/>
        <v>1967749.53945</v>
      </c>
      <c r="Z173" s="65">
        <v>168184451.2841</v>
      </c>
      <c r="AA173" s="70">
        <f t="shared" si="38"/>
        <v>307657073.82375002</v>
      </c>
    </row>
    <row r="174" spans="1:27" ht="24.9" customHeight="1">
      <c r="A174" s="179"/>
      <c r="B174" s="181"/>
      <c r="C174" s="61">
        <v>20</v>
      </c>
      <c r="D174" s="65" t="s">
        <v>467</v>
      </c>
      <c r="E174" s="65">
        <v>4001678.5921</v>
      </c>
      <c r="F174" s="65">
        <v>0</v>
      </c>
      <c r="G174" s="65">
        <v>151579048.67719999</v>
      </c>
      <c r="H174" s="65">
        <v>5487847.1195999999</v>
      </c>
      <c r="I174" s="65">
        <v>4667421.8180999998</v>
      </c>
      <c r="J174" s="65">
        <v>0</v>
      </c>
      <c r="K174" s="65">
        <f t="shared" si="43"/>
        <v>4667421.8180999998</v>
      </c>
      <c r="L174" s="65">
        <v>150170148.25220001</v>
      </c>
      <c r="M174" s="70">
        <f t="shared" si="37"/>
        <v>315906144.45920002</v>
      </c>
      <c r="N174" s="69"/>
      <c r="O174" s="181"/>
      <c r="P174" s="71">
        <v>17</v>
      </c>
      <c r="Q174" s="181"/>
      <c r="R174" s="65" t="s">
        <v>468</v>
      </c>
      <c r="S174" s="65">
        <v>4579742.9194999998</v>
      </c>
      <c r="T174" s="65">
        <v>0</v>
      </c>
      <c r="U174" s="65">
        <v>173475470.09110001</v>
      </c>
      <c r="V174" s="65">
        <v>6816244.7311000004</v>
      </c>
      <c r="W174" s="65">
        <v>5341656.3903000001</v>
      </c>
      <c r="X174" s="65">
        <f t="shared" si="48"/>
        <v>2670828.19515</v>
      </c>
      <c r="Y174" s="65">
        <f t="shared" si="41"/>
        <v>2670828.19515</v>
      </c>
      <c r="Z174" s="65">
        <v>182179468.66940001</v>
      </c>
      <c r="AA174" s="70">
        <f t="shared" si="38"/>
        <v>369721754.60624999</v>
      </c>
    </row>
    <row r="175" spans="1:27" ht="24.9" customHeight="1">
      <c r="A175" s="179"/>
      <c r="B175" s="181"/>
      <c r="C175" s="61">
        <v>21</v>
      </c>
      <c r="D175" s="65" t="s">
        <v>469</v>
      </c>
      <c r="E175" s="65">
        <v>5827400.2576000001</v>
      </c>
      <c r="F175" s="65">
        <v>0</v>
      </c>
      <c r="G175" s="65">
        <v>220735315.68329999</v>
      </c>
      <c r="H175" s="65">
        <v>9822683.0440999996</v>
      </c>
      <c r="I175" s="65">
        <v>6796881.4781999998</v>
      </c>
      <c r="J175" s="65">
        <v>0</v>
      </c>
      <c r="K175" s="65">
        <f t="shared" si="43"/>
        <v>6796881.4781999998</v>
      </c>
      <c r="L175" s="65">
        <v>272808612.97930002</v>
      </c>
      <c r="M175" s="70">
        <f t="shared" si="37"/>
        <v>515990893.4425</v>
      </c>
      <c r="N175" s="69"/>
      <c r="O175" s="181"/>
      <c r="P175" s="71">
        <v>18</v>
      </c>
      <c r="Q175" s="181"/>
      <c r="R175" s="65" t="s">
        <v>470</v>
      </c>
      <c r="S175" s="65">
        <v>3093517.9429000001</v>
      </c>
      <c r="T175" s="65">
        <v>0</v>
      </c>
      <c r="U175" s="65">
        <v>117178952.7941</v>
      </c>
      <c r="V175" s="65">
        <v>5209860.5784999998</v>
      </c>
      <c r="W175" s="65">
        <v>3608174.1220999998</v>
      </c>
      <c r="X175" s="65">
        <f t="shared" si="48"/>
        <v>1804087.0610499999</v>
      </c>
      <c r="Y175" s="65">
        <f t="shared" si="41"/>
        <v>1804087.0610499999</v>
      </c>
      <c r="Z175" s="65">
        <v>136732653.6859</v>
      </c>
      <c r="AA175" s="70">
        <f t="shared" si="38"/>
        <v>264019072.06244999</v>
      </c>
    </row>
    <row r="176" spans="1:27" ht="24.9" customHeight="1">
      <c r="A176" s="179"/>
      <c r="B176" s="181"/>
      <c r="C176" s="61">
        <v>22</v>
      </c>
      <c r="D176" s="65" t="s">
        <v>471</v>
      </c>
      <c r="E176" s="65">
        <v>3638973.0991000002</v>
      </c>
      <c r="F176" s="65">
        <v>0</v>
      </c>
      <c r="G176" s="65">
        <v>137840175.77360001</v>
      </c>
      <c r="H176" s="65">
        <v>5364360.4452</v>
      </c>
      <c r="I176" s="65">
        <v>4244374.4661999997</v>
      </c>
      <c r="J176" s="65">
        <v>0</v>
      </c>
      <c r="K176" s="65">
        <f t="shared" si="43"/>
        <v>4244374.4661999997</v>
      </c>
      <c r="L176" s="65">
        <v>146676540.5519</v>
      </c>
      <c r="M176" s="70">
        <f t="shared" si="37"/>
        <v>297764424.33600003</v>
      </c>
      <c r="N176" s="69"/>
      <c r="O176" s="181"/>
      <c r="P176" s="71">
        <v>19</v>
      </c>
      <c r="Q176" s="181"/>
      <c r="R176" s="65" t="s">
        <v>472</v>
      </c>
      <c r="S176" s="65">
        <v>3560282.8530000001</v>
      </c>
      <c r="T176" s="65">
        <v>0</v>
      </c>
      <c r="U176" s="65">
        <v>134859478.45460001</v>
      </c>
      <c r="V176" s="65">
        <v>5828772.0159</v>
      </c>
      <c r="W176" s="65">
        <v>4152592.8391999998</v>
      </c>
      <c r="X176" s="65">
        <f t="shared" si="48"/>
        <v>2076296.4195999999</v>
      </c>
      <c r="Y176" s="65">
        <f t="shared" si="41"/>
        <v>2076296.4195999999</v>
      </c>
      <c r="Z176" s="65">
        <v>154242508.6866</v>
      </c>
      <c r="AA176" s="70">
        <f t="shared" si="38"/>
        <v>300567338.42970002</v>
      </c>
    </row>
    <row r="177" spans="1:27" ht="24.9" customHeight="1">
      <c r="A177" s="179"/>
      <c r="B177" s="181"/>
      <c r="C177" s="61">
        <v>23</v>
      </c>
      <c r="D177" s="65" t="s">
        <v>473</v>
      </c>
      <c r="E177" s="65">
        <v>3388681.9016999998</v>
      </c>
      <c r="F177" s="65">
        <v>0</v>
      </c>
      <c r="G177" s="65">
        <v>128359428.9497</v>
      </c>
      <c r="H177" s="65">
        <v>5219782.9153000005</v>
      </c>
      <c r="I177" s="65">
        <v>3952443.3256000001</v>
      </c>
      <c r="J177" s="65">
        <v>0</v>
      </c>
      <c r="K177" s="65">
        <f t="shared" si="43"/>
        <v>3952443.3256000001</v>
      </c>
      <c r="L177" s="65">
        <v>142586243.5704</v>
      </c>
      <c r="M177" s="70">
        <f t="shared" si="37"/>
        <v>283506580.6627</v>
      </c>
      <c r="N177" s="69"/>
      <c r="O177" s="181"/>
      <c r="P177" s="71">
        <v>20</v>
      </c>
      <c r="Q177" s="181"/>
      <c r="R177" s="65" t="s">
        <v>474</v>
      </c>
      <c r="S177" s="65">
        <v>4106387.5425999998</v>
      </c>
      <c r="T177" s="65">
        <v>0</v>
      </c>
      <c r="U177" s="65">
        <v>155545305.021</v>
      </c>
      <c r="V177" s="65">
        <v>6099860.5692999996</v>
      </c>
      <c r="W177" s="65">
        <v>4789550.7768999999</v>
      </c>
      <c r="X177" s="65">
        <f t="shared" si="48"/>
        <v>2394775.38845</v>
      </c>
      <c r="Y177" s="65">
        <f t="shared" si="41"/>
        <v>2394775.38845</v>
      </c>
      <c r="Z177" s="65">
        <v>161911976.35960001</v>
      </c>
      <c r="AA177" s="70">
        <f t="shared" si="38"/>
        <v>330058304.88094997</v>
      </c>
    </row>
    <row r="178" spans="1:27" ht="24.9" customHeight="1">
      <c r="A178" s="179"/>
      <c r="B178" s="181"/>
      <c r="C178" s="61">
        <v>24</v>
      </c>
      <c r="D178" s="65" t="s">
        <v>475</v>
      </c>
      <c r="E178" s="65">
        <v>3307674.8291000002</v>
      </c>
      <c r="F178" s="65">
        <v>0</v>
      </c>
      <c r="G178" s="65">
        <v>125290972.8715</v>
      </c>
      <c r="H178" s="65">
        <v>5142434.6189999999</v>
      </c>
      <c r="I178" s="65">
        <v>3857959.4309999999</v>
      </c>
      <c r="J178" s="65">
        <v>0</v>
      </c>
      <c r="K178" s="65">
        <f t="shared" si="43"/>
        <v>3857959.4309999999</v>
      </c>
      <c r="L178" s="65">
        <v>140397953.98519999</v>
      </c>
      <c r="M178" s="70">
        <f t="shared" si="37"/>
        <v>277996995.73580003</v>
      </c>
      <c r="N178" s="69"/>
      <c r="O178" s="181"/>
      <c r="P178" s="71">
        <v>21</v>
      </c>
      <c r="Q178" s="181"/>
      <c r="R178" s="65" t="s">
        <v>476</v>
      </c>
      <c r="S178" s="65">
        <v>3863004.0151999998</v>
      </c>
      <c r="T178" s="65">
        <v>0</v>
      </c>
      <c r="U178" s="65">
        <v>146326212.9095</v>
      </c>
      <c r="V178" s="65">
        <v>6033052.0158000002</v>
      </c>
      <c r="W178" s="65">
        <v>4505676.5077999998</v>
      </c>
      <c r="X178" s="65">
        <f t="shared" si="48"/>
        <v>2252838.2538999999</v>
      </c>
      <c r="Y178" s="65">
        <f t="shared" si="41"/>
        <v>2252838.2538999999</v>
      </c>
      <c r="Z178" s="65">
        <v>160021870.58239999</v>
      </c>
      <c r="AA178" s="70">
        <f t="shared" si="38"/>
        <v>318496977.77679998</v>
      </c>
    </row>
    <row r="179" spans="1:27" ht="24.9" customHeight="1">
      <c r="A179" s="179"/>
      <c r="B179" s="181"/>
      <c r="C179" s="61">
        <v>25</v>
      </c>
      <c r="D179" s="65" t="s">
        <v>477</v>
      </c>
      <c r="E179" s="65">
        <v>3782884.4955000002</v>
      </c>
      <c r="F179" s="65">
        <v>0</v>
      </c>
      <c r="G179" s="65">
        <v>143291376.3256</v>
      </c>
      <c r="H179" s="65">
        <v>6588892.1017000005</v>
      </c>
      <c r="I179" s="65">
        <v>4412227.8246999998</v>
      </c>
      <c r="J179" s="65">
        <v>0</v>
      </c>
      <c r="K179" s="65">
        <f t="shared" si="43"/>
        <v>4412227.8246999998</v>
      </c>
      <c r="L179" s="65">
        <v>181320223.72330001</v>
      </c>
      <c r="M179" s="70">
        <f t="shared" si="37"/>
        <v>339395604.47079998</v>
      </c>
      <c r="N179" s="69"/>
      <c r="O179" s="181"/>
      <c r="P179" s="71">
        <v>22</v>
      </c>
      <c r="Q179" s="181"/>
      <c r="R179" s="65" t="s">
        <v>478</v>
      </c>
      <c r="S179" s="65">
        <v>4566662.6286000004</v>
      </c>
      <c r="T179" s="65">
        <v>0</v>
      </c>
      <c r="U179" s="65">
        <v>172980003.5007</v>
      </c>
      <c r="V179" s="65">
        <v>6707857.0625999998</v>
      </c>
      <c r="W179" s="65">
        <v>5326399.9839000003</v>
      </c>
      <c r="X179" s="65">
        <f t="shared" si="48"/>
        <v>2663199.9919500002</v>
      </c>
      <c r="Y179" s="65">
        <f t="shared" si="41"/>
        <v>2663199.9919500002</v>
      </c>
      <c r="Z179" s="65">
        <v>179113032.5948</v>
      </c>
      <c r="AA179" s="70">
        <f t="shared" si="38"/>
        <v>366030755.77864999</v>
      </c>
    </row>
    <row r="180" spans="1:27" ht="24.9" customHeight="1">
      <c r="A180" s="179"/>
      <c r="B180" s="181"/>
      <c r="C180" s="61">
        <v>26</v>
      </c>
      <c r="D180" s="65" t="s">
        <v>479</v>
      </c>
      <c r="E180" s="65">
        <v>3288268.6927999998</v>
      </c>
      <c r="F180" s="65">
        <v>0</v>
      </c>
      <c r="G180" s="65">
        <v>124555890.4267</v>
      </c>
      <c r="H180" s="65">
        <v>5028146.0588999996</v>
      </c>
      <c r="I180" s="65">
        <v>3835324.7736</v>
      </c>
      <c r="J180" s="65">
        <v>0</v>
      </c>
      <c r="K180" s="65">
        <f t="shared" si="43"/>
        <v>3835324.7736</v>
      </c>
      <c r="L180" s="65">
        <v>137164573.57800001</v>
      </c>
      <c r="M180" s="70">
        <f t="shared" si="37"/>
        <v>273872203.52999997</v>
      </c>
      <c r="N180" s="69"/>
      <c r="O180" s="181"/>
      <c r="P180" s="71">
        <v>23</v>
      </c>
      <c r="Q180" s="181"/>
      <c r="R180" s="65" t="s">
        <v>480</v>
      </c>
      <c r="S180" s="65">
        <v>3339715.0521</v>
      </c>
      <c r="T180" s="65">
        <v>0</v>
      </c>
      <c r="U180" s="65">
        <v>126504620.1992</v>
      </c>
      <c r="V180" s="65">
        <v>6493810.4616999999</v>
      </c>
      <c r="W180" s="65">
        <v>3895330.0575999999</v>
      </c>
      <c r="X180" s="65">
        <f t="shared" si="48"/>
        <v>1947665.0288</v>
      </c>
      <c r="Y180" s="65">
        <f t="shared" si="41"/>
        <v>1947665.0288</v>
      </c>
      <c r="Z180" s="65">
        <v>173057360.13690001</v>
      </c>
      <c r="AA180" s="70">
        <f t="shared" si="38"/>
        <v>311343170.87870002</v>
      </c>
    </row>
    <row r="181" spans="1:27" ht="24.9" customHeight="1">
      <c r="A181" s="179"/>
      <c r="B181" s="182"/>
      <c r="C181" s="61">
        <v>27</v>
      </c>
      <c r="D181" s="65" t="s">
        <v>481</v>
      </c>
      <c r="E181" s="65">
        <v>3189179.3772999998</v>
      </c>
      <c r="F181" s="65">
        <v>0</v>
      </c>
      <c r="G181" s="65">
        <v>120802499.48450001</v>
      </c>
      <c r="H181" s="65">
        <v>5056775.0476000002</v>
      </c>
      <c r="I181" s="65">
        <v>3719750.3657999998</v>
      </c>
      <c r="J181" s="65">
        <v>0</v>
      </c>
      <c r="K181" s="65">
        <f t="shared" si="43"/>
        <v>3719750.3657999998</v>
      </c>
      <c r="L181" s="65">
        <v>137974527.00670001</v>
      </c>
      <c r="M181" s="70">
        <f t="shared" si="37"/>
        <v>270742731.28189999</v>
      </c>
      <c r="N181" s="69"/>
      <c r="O181" s="181"/>
      <c r="P181" s="71">
        <v>24</v>
      </c>
      <c r="Q181" s="181"/>
      <c r="R181" s="65" t="s">
        <v>482</v>
      </c>
      <c r="S181" s="65">
        <v>2717997.9482999998</v>
      </c>
      <c r="T181" s="65">
        <v>0</v>
      </c>
      <c r="U181" s="65">
        <v>102954681.0959</v>
      </c>
      <c r="V181" s="65">
        <v>4981249.3491000002</v>
      </c>
      <c r="W181" s="65">
        <v>3170180.3713000002</v>
      </c>
      <c r="X181" s="65">
        <f t="shared" si="48"/>
        <v>1585090.1856500001</v>
      </c>
      <c r="Y181" s="65">
        <f t="shared" si="41"/>
        <v>1585090.1856500001</v>
      </c>
      <c r="Z181" s="65">
        <v>130264927.87530001</v>
      </c>
      <c r="AA181" s="70">
        <f t="shared" si="38"/>
        <v>242503946.45425001</v>
      </c>
    </row>
    <row r="182" spans="1:27" ht="24.9" customHeight="1">
      <c r="A182" s="61"/>
      <c r="B182" s="172" t="s">
        <v>483</v>
      </c>
      <c r="C182" s="173"/>
      <c r="D182" s="66"/>
      <c r="E182" s="66">
        <f>SUM(E155:E181)</f>
        <v>98526554.356299996</v>
      </c>
      <c r="F182" s="66">
        <f t="shared" ref="F182:M182" si="49">SUM(F155:F181)</f>
        <v>0</v>
      </c>
      <c r="G182" s="66">
        <f t="shared" si="49"/>
        <v>3732074187.0792999</v>
      </c>
      <c r="H182" s="66">
        <f t="shared" si="49"/>
        <v>152321324.65099999</v>
      </c>
      <c r="I182" s="66">
        <f t="shared" si="49"/>
        <v>114918022.2432</v>
      </c>
      <c r="J182" s="66">
        <f t="shared" si="49"/>
        <v>0</v>
      </c>
      <c r="K182" s="66">
        <f t="shared" si="49"/>
        <v>114918022.2432</v>
      </c>
      <c r="L182" s="66">
        <f t="shared" si="49"/>
        <v>4171987713.5033002</v>
      </c>
      <c r="M182" s="66">
        <f t="shared" si="49"/>
        <v>8269827801.8331003</v>
      </c>
      <c r="N182" s="69"/>
      <c r="O182" s="182"/>
      <c r="P182" s="71">
        <v>25</v>
      </c>
      <c r="Q182" s="182"/>
      <c r="R182" s="65" t="s">
        <v>484</v>
      </c>
      <c r="S182" s="65">
        <v>3029727.0251000002</v>
      </c>
      <c r="T182" s="65">
        <v>0</v>
      </c>
      <c r="U182" s="65">
        <v>114762625.1443</v>
      </c>
      <c r="V182" s="65">
        <v>4961227.2484999998</v>
      </c>
      <c r="W182" s="65">
        <v>3533770.5650999998</v>
      </c>
      <c r="X182" s="65">
        <f t="shared" si="48"/>
        <v>1766885.2825499999</v>
      </c>
      <c r="Y182" s="65">
        <f t="shared" si="41"/>
        <v>1766885.2825499999</v>
      </c>
      <c r="Z182" s="65">
        <v>129698475.1398</v>
      </c>
      <c r="AA182" s="70">
        <f t="shared" si="38"/>
        <v>254218939.84024999</v>
      </c>
    </row>
    <row r="183" spans="1:27" ht="24.9" customHeight="1">
      <c r="A183" s="179">
        <v>9</v>
      </c>
      <c r="B183" s="180" t="s">
        <v>485</v>
      </c>
      <c r="C183" s="61">
        <v>1</v>
      </c>
      <c r="D183" s="65" t="s">
        <v>486</v>
      </c>
      <c r="E183" s="65">
        <v>3380953.7118000002</v>
      </c>
      <c r="F183" s="65">
        <v>0</v>
      </c>
      <c r="G183" s="65">
        <v>128066693.8804</v>
      </c>
      <c r="H183" s="65">
        <v>5706605.0300000003</v>
      </c>
      <c r="I183" s="65">
        <v>3943429.4278000002</v>
      </c>
      <c r="J183" s="65">
        <f t="shared" ref="J183:J226" si="50">I183/2</f>
        <v>1971714.7139000001</v>
      </c>
      <c r="K183" s="65">
        <f t="shared" si="43"/>
        <v>1971714.7139000001</v>
      </c>
      <c r="L183" s="65">
        <v>147255123.93450001</v>
      </c>
      <c r="M183" s="70">
        <f t="shared" si="37"/>
        <v>286381091.27060002</v>
      </c>
      <c r="N183" s="69"/>
      <c r="O183" s="61"/>
      <c r="P183" s="172" t="s">
        <v>487</v>
      </c>
      <c r="Q183" s="174"/>
      <c r="R183" s="66"/>
      <c r="S183" s="66">
        <f>SUM(S158:S182)</f>
        <v>92557212.987000003</v>
      </c>
      <c r="T183" s="65">
        <v>0</v>
      </c>
      <c r="U183" s="66">
        <f>SUM(U158:U182)</f>
        <v>3505962302.9970999</v>
      </c>
      <c r="V183" s="66">
        <f t="shared" ref="V183" si="51">SUM(V158:V182)</f>
        <v>145697686.5343</v>
      </c>
      <c r="W183" s="66">
        <f t="shared" ref="W183:AA183" si="52">SUM(W158:W182)</f>
        <v>107955585.4796</v>
      </c>
      <c r="X183" s="66">
        <f t="shared" si="52"/>
        <v>53977792.739799999</v>
      </c>
      <c r="Y183" s="66">
        <f t="shared" si="41"/>
        <v>53977792.739799999</v>
      </c>
      <c r="Z183" s="66">
        <f t="shared" si="52"/>
        <v>3855451231.2753</v>
      </c>
      <c r="AA183" s="66">
        <f t="shared" si="52"/>
        <v>7653646226.5334997</v>
      </c>
    </row>
    <row r="184" spans="1:27" ht="24.9" customHeight="1">
      <c r="A184" s="179"/>
      <c r="B184" s="181"/>
      <c r="C184" s="61">
        <v>2</v>
      </c>
      <c r="D184" s="65" t="s">
        <v>488</v>
      </c>
      <c r="E184" s="65">
        <v>4249817.8</v>
      </c>
      <c r="F184" s="65">
        <v>0</v>
      </c>
      <c r="G184" s="65">
        <v>160978280.57409999</v>
      </c>
      <c r="H184" s="65">
        <v>5778495.8542999998</v>
      </c>
      <c r="I184" s="65">
        <v>4956842.9512</v>
      </c>
      <c r="J184" s="65">
        <f t="shared" si="50"/>
        <v>2478421.4756</v>
      </c>
      <c r="K184" s="65">
        <f t="shared" si="43"/>
        <v>2478421.4756</v>
      </c>
      <c r="L184" s="65">
        <v>149289014.13699999</v>
      </c>
      <c r="M184" s="70">
        <f t="shared" si="37"/>
        <v>322774029.84100002</v>
      </c>
      <c r="N184" s="69"/>
      <c r="O184" s="180">
        <v>27</v>
      </c>
      <c r="P184" s="71">
        <v>1</v>
      </c>
      <c r="Q184" s="180" t="s">
        <v>115</v>
      </c>
      <c r="R184" s="65" t="s">
        <v>489</v>
      </c>
      <c r="S184" s="65">
        <v>3401519.2185</v>
      </c>
      <c r="T184" s="65">
        <v>0</v>
      </c>
      <c r="U184" s="65">
        <v>128845691.9601</v>
      </c>
      <c r="V184" s="65">
        <v>7755831.7562999995</v>
      </c>
      <c r="W184" s="65">
        <v>3967416.3354000002</v>
      </c>
      <c r="X184" s="65">
        <v>0</v>
      </c>
      <c r="Y184" s="65">
        <f t="shared" si="41"/>
        <v>3967416.3354000002</v>
      </c>
      <c r="Z184" s="65">
        <v>169755944.59729999</v>
      </c>
      <c r="AA184" s="70">
        <f t="shared" si="38"/>
        <v>313726403.86760002</v>
      </c>
    </row>
    <row r="185" spans="1:27" ht="24.9" customHeight="1">
      <c r="A185" s="179"/>
      <c r="B185" s="181"/>
      <c r="C185" s="61">
        <v>3</v>
      </c>
      <c r="D185" s="65" t="s">
        <v>490</v>
      </c>
      <c r="E185" s="65">
        <v>4068327.0765</v>
      </c>
      <c r="F185" s="65">
        <v>0</v>
      </c>
      <c r="G185" s="65">
        <v>154103617.71090001</v>
      </c>
      <c r="H185" s="65">
        <v>7145933.6898999996</v>
      </c>
      <c r="I185" s="65">
        <v>4745158.3436000003</v>
      </c>
      <c r="J185" s="65">
        <f t="shared" si="50"/>
        <v>2372579.1718000001</v>
      </c>
      <c r="K185" s="65">
        <f t="shared" si="43"/>
        <v>2372579.1718000001</v>
      </c>
      <c r="L185" s="65">
        <v>187975709.4788</v>
      </c>
      <c r="M185" s="70">
        <f t="shared" si="37"/>
        <v>355666167.1279</v>
      </c>
      <c r="N185" s="69"/>
      <c r="O185" s="181"/>
      <c r="P185" s="71">
        <v>2</v>
      </c>
      <c r="Q185" s="181"/>
      <c r="R185" s="65" t="s">
        <v>491</v>
      </c>
      <c r="S185" s="65">
        <v>3511548.1235000002</v>
      </c>
      <c r="T185" s="65">
        <v>0</v>
      </c>
      <c r="U185" s="65">
        <v>133013462.14839999</v>
      </c>
      <c r="V185" s="65">
        <v>8312368.8362999996</v>
      </c>
      <c r="W185" s="65">
        <v>4095750.3081999999</v>
      </c>
      <c r="X185" s="65">
        <v>0</v>
      </c>
      <c r="Y185" s="65">
        <f t="shared" si="41"/>
        <v>4095750.3081999999</v>
      </c>
      <c r="Z185" s="65">
        <v>185501143.31920001</v>
      </c>
      <c r="AA185" s="70">
        <f t="shared" si="38"/>
        <v>334434272.73559999</v>
      </c>
    </row>
    <row r="186" spans="1:27" ht="24.9" customHeight="1">
      <c r="A186" s="179"/>
      <c r="B186" s="181"/>
      <c r="C186" s="61">
        <v>4</v>
      </c>
      <c r="D186" s="65" t="s">
        <v>492</v>
      </c>
      <c r="E186" s="65">
        <v>2624955.8692999999</v>
      </c>
      <c r="F186" s="65">
        <v>0</v>
      </c>
      <c r="G186" s="65">
        <v>99430352.620399997</v>
      </c>
      <c r="H186" s="65">
        <v>4428453.7107999995</v>
      </c>
      <c r="I186" s="65">
        <v>3061659.2546999999</v>
      </c>
      <c r="J186" s="65">
        <f t="shared" si="50"/>
        <v>1530829.62735</v>
      </c>
      <c r="K186" s="65">
        <f t="shared" si="43"/>
        <v>1530829.62735</v>
      </c>
      <c r="L186" s="65">
        <v>111094466.8276</v>
      </c>
      <c r="M186" s="70">
        <f t="shared" si="37"/>
        <v>219109058.65544999</v>
      </c>
      <c r="N186" s="69"/>
      <c r="O186" s="181"/>
      <c r="P186" s="71">
        <v>3</v>
      </c>
      <c r="Q186" s="181"/>
      <c r="R186" s="65" t="s">
        <v>493</v>
      </c>
      <c r="S186" s="65">
        <v>5397365.7139999997</v>
      </c>
      <c r="T186" s="65">
        <v>0</v>
      </c>
      <c r="U186" s="65">
        <v>204446094.66859999</v>
      </c>
      <c r="V186" s="65">
        <v>11453678.3672</v>
      </c>
      <c r="W186" s="65">
        <v>6295303.8114999998</v>
      </c>
      <c r="X186" s="65">
        <v>0</v>
      </c>
      <c r="Y186" s="65">
        <f t="shared" si="41"/>
        <v>6295303.8114999998</v>
      </c>
      <c r="Z186" s="65">
        <v>274373106.36830002</v>
      </c>
      <c r="AA186" s="70">
        <f t="shared" si="38"/>
        <v>501965548.9296</v>
      </c>
    </row>
    <row r="187" spans="1:27" ht="24.9" customHeight="1">
      <c r="A187" s="179"/>
      <c r="B187" s="181"/>
      <c r="C187" s="61">
        <v>5</v>
      </c>
      <c r="D187" s="65" t="s">
        <v>494</v>
      </c>
      <c r="E187" s="65">
        <v>3135697.7141</v>
      </c>
      <c r="F187" s="65">
        <v>0</v>
      </c>
      <c r="G187" s="65">
        <v>118776674.7097</v>
      </c>
      <c r="H187" s="65">
        <v>5263412.8222000003</v>
      </c>
      <c r="I187" s="65">
        <v>3657371.1727</v>
      </c>
      <c r="J187" s="65">
        <f t="shared" si="50"/>
        <v>1828685.58635</v>
      </c>
      <c r="K187" s="65">
        <f t="shared" si="43"/>
        <v>1828685.58635</v>
      </c>
      <c r="L187" s="65">
        <v>134716607.39320001</v>
      </c>
      <c r="M187" s="70">
        <f t="shared" si="37"/>
        <v>263721078.22555</v>
      </c>
      <c r="N187" s="69"/>
      <c r="O187" s="181"/>
      <c r="P187" s="71">
        <v>4</v>
      </c>
      <c r="Q187" s="181"/>
      <c r="R187" s="65" t="s">
        <v>495</v>
      </c>
      <c r="S187" s="65">
        <v>3548813.2667</v>
      </c>
      <c r="T187" s="65">
        <v>0</v>
      </c>
      <c r="U187" s="65">
        <v>134425023.5264</v>
      </c>
      <c r="V187" s="65">
        <v>7534087.8459000001</v>
      </c>
      <c r="W187" s="65">
        <v>4139215.1038000002</v>
      </c>
      <c r="X187" s="65">
        <v>0</v>
      </c>
      <c r="Y187" s="65">
        <f t="shared" si="41"/>
        <v>4139215.1038000002</v>
      </c>
      <c r="Z187" s="65">
        <v>163482504.6767</v>
      </c>
      <c r="AA187" s="70">
        <f t="shared" si="38"/>
        <v>313129644.41949999</v>
      </c>
    </row>
    <row r="188" spans="1:27" ht="24.9" customHeight="1">
      <c r="A188" s="179"/>
      <c r="B188" s="181"/>
      <c r="C188" s="61">
        <v>6</v>
      </c>
      <c r="D188" s="65" t="s">
        <v>496</v>
      </c>
      <c r="E188" s="65">
        <v>3607387.6332</v>
      </c>
      <c r="F188" s="65">
        <v>0</v>
      </c>
      <c r="G188" s="65">
        <v>136643754.12920001</v>
      </c>
      <c r="H188" s="65">
        <v>5983810.5</v>
      </c>
      <c r="I188" s="65">
        <v>4207534.2528999997</v>
      </c>
      <c r="J188" s="65">
        <f t="shared" si="50"/>
        <v>2103767.1264499999</v>
      </c>
      <c r="K188" s="65">
        <f t="shared" si="43"/>
        <v>2103767.1264499999</v>
      </c>
      <c r="L188" s="65">
        <v>155097647.58239999</v>
      </c>
      <c r="M188" s="70">
        <f t="shared" si="37"/>
        <v>303436366.97125</v>
      </c>
      <c r="N188" s="69"/>
      <c r="O188" s="181"/>
      <c r="P188" s="71">
        <v>5</v>
      </c>
      <c r="Q188" s="181"/>
      <c r="R188" s="65" t="s">
        <v>497</v>
      </c>
      <c r="S188" s="65">
        <v>3180370.7327000001</v>
      </c>
      <c r="T188" s="65">
        <v>0</v>
      </c>
      <c r="U188" s="65">
        <v>120468838.0158</v>
      </c>
      <c r="V188" s="65">
        <v>7386554.1853</v>
      </c>
      <c r="W188" s="65">
        <v>3709476.2625000002</v>
      </c>
      <c r="X188" s="65">
        <v>0</v>
      </c>
      <c r="Y188" s="65">
        <f t="shared" si="41"/>
        <v>3709476.2625000002</v>
      </c>
      <c r="Z188" s="65">
        <v>159308574.69620001</v>
      </c>
      <c r="AA188" s="70">
        <f t="shared" si="38"/>
        <v>294053813.89249998</v>
      </c>
    </row>
    <row r="189" spans="1:27" ht="24.9" customHeight="1">
      <c r="A189" s="179"/>
      <c r="B189" s="181"/>
      <c r="C189" s="61">
        <v>7</v>
      </c>
      <c r="D189" s="65" t="s">
        <v>498</v>
      </c>
      <c r="E189" s="65">
        <v>4135679.7023</v>
      </c>
      <c r="F189" s="65">
        <v>0</v>
      </c>
      <c r="G189" s="65">
        <v>156654858.82480001</v>
      </c>
      <c r="H189" s="65">
        <v>6176618.4389000004</v>
      </c>
      <c r="I189" s="65">
        <v>4823716.1557999998</v>
      </c>
      <c r="J189" s="65">
        <f t="shared" si="50"/>
        <v>2411858.0778999999</v>
      </c>
      <c r="K189" s="65">
        <f t="shared" si="43"/>
        <v>2411858.0778999999</v>
      </c>
      <c r="L189" s="65">
        <v>160552449.109</v>
      </c>
      <c r="M189" s="70">
        <f t="shared" si="37"/>
        <v>329931464.15289998</v>
      </c>
      <c r="N189" s="69"/>
      <c r="O189" s="181"/>
      <c r="P189" s="71">
        <v>6</v>
      </c>
      <c r="Q189" s="181"/>
      <c r="R189" s="65" t="s">
        <v>499</v>
      </c>
      <c r="S189" s="65">
        <v>2419227.8420000002</v>
      </c>
      <c r="T189" s="65">
        <v>0</v>
      </c>
      <c r="U189" s="65">
        <v>91637608.164800003</v>
      </c>
      <c r="V189" s="65">
        <v>6093883.7165000001</v>
      </c>
      <c r="W189" s="65">
        <v>2821705.0802000002</v>
      </c>
      <c r="X189" s="65">
        <v>0</v>
      </c>
      <c r="Y189" s="65">
        <f t="shared" si="41"/>
        <v>2821705.0802000002</v>
      </c>
      <c r="Z189" s="65">
        <v>122737150.8981</v>
      </c>
      <c r="AA189" s="70">
        <f t="shared" si="38"/>
        <v>225709575.70159999</v>
      </c>
    </row>
    <row r="190" spans="1:27" ht="24.9" customHeight="1">
      <c r="A190" s="179"/>
      <c r="B190" s="181"/>
      <c r="C190" s="61">
        <v>8</v>
      </c>
      <c r="D190" s="65" t="s">
        <v>500</v>
      </c>
      <c r="E190" s="65">
        <v>3276094.9709999999</v>
      </c>
      <c r="F190" s="65">
        <v>0</v>
      </c>
      <c r="G190" s="65">
        <v>124094763.64560001</v>
      </c>
      <c r="H190" s="65">
        <v>6099884.1081999997</v>
      </c>
      <c r="I190" s="65">
        <v>3821125.7585</v>
      </c>
      <c r="J190" s="65">
        <f t="shared" si="50"/>
        <v>1910562.87925</v>
      </c>
      <c r="K190" s="65">
        <f t="shared" si="43"/>
        <v>1910562.87925</v>
      </c>
      <c r="L190" s="65">
        <v>158381529.4544</v>
      </c>
      <c r="M190" s="70">
        <f t="shared" si="37"/>
        <v>293762835.05844998</v>
      </c>
      <c r="N190" s="69"/>
      <c r="O190" s="181"/>
      <c r="P190" s="71">
        <v>7</v>
      </c>
      <c r="Q190" s="181"/>
      <c r="R190" s="65" t="s">
        <v>501</v>
      </c>
      <c r="S190" s="65">
        <v>2356755.4254999999</v>
      </c>
      <c r="T190" s="65">
        <v>0</v>
      </c>
      <c r="U190" s="65">
        <v>89271223.848299995</v>
      </c>
      <c r="V190" s="65">
        <v>6147946.7988</v>
      </c>
      <c r="W190" s="65">
        <v>2748839.3782000002</v>
      </c>
      <c r="X190" s="65">
        <v>0</v>
      </c>
      <c r="Y190" s="65">
        <f t="shared" si="41"/>
        <v>2748839.3782000002</v>
      </c>
      <c r="Z190" s="65">
        <v>124266669.7835</v>
      </c>
      <c r="AA190" s="70">
        <f t="shared" si="38"/>
        <v>224791435.23429999</v>
      </c>
    </row>
    <row r="191" spans="1:27" ht="24.9" customHeight="1">
      <c r="A191" s="179"/>
      <c r="B191" s="181"/>
      <c r="C191" s="61">
        <v>9</v>
      </c>
      <c r="D191" s="65" t="s">
        <v>502</v>
      </c>
      <c r="E191" s="65">
        <v>3491913.4268</v>
      </c>
      <c r="F191" s="65">
        <v>0</v>
      </c>
      <c r="G191" s="65">
        <v>132269722.0934</v>
      </c>
      <c r="H191" s="65">
        <v>6239026.9055000003</v>
      </c>
      <c r="I191" s="65">
        <v>4072849.0655999999</v>
      </c>
      <c r="J191" s="65">
        <f t="shared" si="50"/>
        <v>2036424.5327999999</v>
      </c>
      <c r="K191" s="65">
        <f t="shared" si="43"/>
        <v>2036424.5327999999</v>
      </c>
      <c r="L191" s="65">
        <v>162318070.38389999</v>
      </c>
      <c r="M191" s="70">
        <f t="shared" si="37"/>
        <v>306355157.34240001</v>
      </c>
      <c r="N191" s="69"/>
      <c r="O191" s="181"/>
      <c r="P191" s="71">
        <v>8</v>
      </c>
      <c r="Q191" s="181"/>
      <c r="R191" s="65" t="s">
        <v>503</v>
      </c>
      <c r="S191" s="65">
        <v>5291994.4315999998</v>
      </c>
      <c r="T191" s="65">
        <v>0</v>
      </c>
      <c r="U191" s="65">
        <v>200454749.94299999</v>
      </c>
      <c r="V191" s="65">
        <v>11434031.467900001</v>
      </c>
      <c r="W191" s="65">
        <v>6172402.3311999999</v>
      </c>
      <c r="X191" s="65">
        <v>0</v>
      </c>
      <c r="Y191" s="65">
        <f t="shared" si="41"/>
        <v>6172402.3311999999</v>
      </c>
      <c r="Z191" s="65">
        <v>273817268.59039998</v>
      </c>
      <c r="AA191" s="70">
        <f t="shared" si="38"/>
        <v>497170446.76410002</v>
      </c>
    </row>
    <row r="192" spans="1:27" ht="24.9" customHeight="1">
      <c r="A192" s="179"/>
      <c r="B192" s="181"/>
      <c r="C192" s="61">
        <v>10</v>
      </c>
      <c r="D192" s="65" t="s">
        <v>504</v>
      </c>
      <c r="E192" s="65">
        <v>2734304.2977999998</v>
      </c>
      <c r="F192" s="65">
        <v>0</v>
      </c>
      <c r="G192" s="65">
        <v>103572347.1304</v>
      </c>
      <c r="H192" s="65">
        <v>4972052.0341999996</v>
      </c>
      <c r="I192" s="65">
        <v>3189199.5427999999</v>
      </c>
      <c r="J192" s="65">
        <f t="shared" si="50"/>
        <v>1594599.7714</v>
      </c>
      <c r="K192" s="65">
        <f t="shared" si="43"/>
        <v>1594599.7714</v>
      </c>
      <c r="L192" s="65">
        <v>126473610.34630001</v>
      </c>
      <c r="M192" s="70">
        <f t="shared" si="37"/>
        <v>239346913.5801</v>
      </c>
      <c r="N192" s="69"/>
      <c r="O192" s="181"/>
      <c r="P192" s="71">
        <v>9</v>
      </c>
      <c r="Q192" s="181"/>
      <c r="R192" s="65" t="s">
        <v>505</v>
      </c>
      <c r="S192" s="65">
        <v>3149394.7352</v>
      </c>
      <c r="T192" s="65">
        <v>0</v>
      </c>
      <c r="U192" s="65">
        <v>119295502.34649999</v>
      </c>
      <c r="V192" s="65">
        <v>6719673.8426999999</v>
      </c>
      <c r="W192" s="65">
        <v>3673346.9125000001</v>
      </c>
      <c r="X192" s="65">
        <v>0</v>
      </c>
      <c r="Y192" s="65">
        <f t="shared" si="41"/>
        <v>3673346.9125000001</v>
      </c>
      <c r="Z192" s="65">
        <v>140441613.45410001</v>
      </c>
      <c r="AA192" s="70">
        <f t="shared" si="38"/>
        <v>273279531.29100001</v>
      </c>
    </row>
    <row r="193" spans="1:27" ht="24.9" customHeight="1">
      <c r="A193" s="179"/>
      <c r="B193" s="181"/>
      <c r="C193" s="61">
        <v>11</v>
      </c>
      <c r="D193" s="65" t="s">
        <v>506</v>
      </c>
      <c r="E193" s="65">
        <v>3730919.6592999999</v>
      </c>
      <c r="F193" s="65">
        <v>0</v>
      </c>
      <c r="G193" s="65">
        <v>141323007.24039999</v>
      </c>
      <c r="H193" s="65">
        <v>5906496.3129000003</v>
      </c>
      <c r="I193" s="65">
        <v>4351617.807</v>
      </c>
      <c r="J193" s="65">
        <f t="shared" si="50"/>
        <v>2175808.9035</v>
      </c>
      <c r="K193" s="65">
        <f t="shared" si="43"/>
        <v>2175808.9035</v>
      </c>
      <c r="L193" s="65">
        <v>152910322.99340001</v>
      </c>
      <c r="M193" s="70">
        <f t="shared" si="37"/>
        <v>306046555.10949999</v>
      </c>
      <c r="N193" s="69"/>
      <c r="O193" s="181"/>
      <c r="P193" s="71">
        <v>10</v>
      </c>
      <c r="Q193" s="181"/>
      <c r="R193" s="65" t="s">
        <v>507</v>
      </c>
      <c r="S193" s="65">
        <v>3934860.7705000001</v>
      </c>
      <c r="T193" s="65">
        <v>0</v>
      </c>
      <c r="U193" s="65">
        <v>149048065.33759999</v>
      </c>
      <c r="V193" s="65">
        <v>8699599.2162999995</v>
      </c>
      <c r="W193" s="65">
        <v>4589487.7832000004</v>
      </c>
      <c r="X193" s="65">
        <v>0</v>
      </c>
      <c r="Y193" s="65">
        <f t="shared" si="41"/>
        <v>4589487.7832000004</v>
      </c>
      <c r="Z193" s="65">
        <v>196456422.85659999</v>
      </c>
      <c r="AA193" s="70">
        <f t="shared" si="38"/>
        <v>362728435.96420002</v>
      </c>
    </row>
    <row r="194" spans="1:27" ht="24.9" customHeight="1">
      <c r="A194" s="179"/>
      <c r="B194" s="181"/>
      <c r="C194" s="61">
        <v>12</v>
      </c>
      <c r="D194" s="65" t="s">
        <v>508</v>
      </c>
      <c r="E194" s="65">
        <v>3219708.3722000001</v>
      </c>
      <c r="F194" s="65">
        <v>0</v>
      </c>
      <c r="G194" s="65">
        <v>121958903.20389999</v>
      </c>
      <c r="H194" s="65">
        <v>5314599.3619999997</v>
      </c>
      <c r="I194" s="65">
        <v>3755358.3473</v>
      </c>
      <c r="J194" s="65">
        <f t="shared" si="50"/>
        <v>1877679.17365</v>
      </c>
      <c r="K194" s="65">
        <f t="shared" si="43"/>
        <v>1877679.17365</v>
      </c>
      <c r="L194" s="65">
        <v>136164744.9373</v>
      </c>
      <c r="M194" s="70">
        <f t="shared" si="37"/>
        <v>268535635.04904997</v>
      </c>
      <c r="N194" s="69"/>
      <c r="O194" s="181"/>
      <c r="P194" s="71">
        <v>11</v>
      </c>
      <c r="Q194" s="181"/>
      <c r="R194" s="65" t="s">
        <v>509</v>
      </c>
      <c r="S194" s="65">
        <v>3035746.8062999998</v>
      </c>
      <c r="T194" s="65">
        <v>0</v>
      </c>
      <c r="U194" s="65">
        <v>114990647.63249999</v>
      </c>
      <c r="V194" s="65">
        <v>7218077.4758000001</v>
      </c>
      <c r="W194" s="65">
        <v>3540791.8332000002</v>
      </c>
      <c r="X194" s="65">
        <v>0</v>
      </c>
      <c r="Y194" s="65">
        <f t="shared" si="41"/>
        <v>3540791.8332000002</v>
      </c>
      <c r="Z194" s="65">
        <v>154542137.08430001</v>
      </c>
      <c r="AA194" s="70">
        <f t="shared" si="38"/>
        <v>283327400.83209997</v>
      </c>
    </row>
    <row r="195" spans="1:27" ht="24.9" customHeight="1">
      <c r="A195" s="179"/>
      <c r="B195" s="181"/>
      <c r="C195" s="61">
        <v>13</v>
      </c>
      <c r="D195" s="65" t="s">
        <v>510</v>
      </c>
      <c r="E195" s="65">
        <v>3548605.1197000002</v>
      </c>
      <c r="F195" s="65">
        <v>0</v>
      </c>
      <c r="G195" s="65">
        <v>134417139.15549999</v>
      </c>
      <c r="H195" s="65">
        <v>6020887.2006000001</v>
      </c>
      <c r="I195" s="65">
        <v>4138972.3283000002</v>
      </c>
      <c r="J195" s="65">
        <f t="shared" si="50"/>
        <v>2069486.1641500001</v>
      </c>
      <c r="K195" s="65">
        <f t="shared" si="43"/>
        <v>2069486.1641500001</v>
      </c>
      <c r="L195" s="65">
        <v>156146598.389</v>
      </c>
      <c r="M195" s="70">
        <f t="shared" si="37"/>
        <v>302202716.02894998</v>
      </c>
      <c r="N195" s="69"/>
      <c r="O195" s="181"/>
      <c r="P195" s="71">
        <v>12</v>
      </c>
      <c r="Q195" s="181"/>
      <c r="R195" s="65" t="s">
        <v>511</v>
      </c>
      <c r="S195" s="65">
        <v>2742664.4468</v>
      </c>
      <c r="T195" s="65">
        <v>0</v>
      </c>
      <c r="U195" s="65">
        <v>103889020.0978</v>
      </c>
      <c r="V195" s="65">
        <v>6816759.9961000001</v>
      </c>
      <c r="W195" s="65">
        <v>3198950.5362999998</v>
      </c>
      <c r="X195" s="65">
        <v>0</v>
      </c>
      <c r="Y195" s="65">
        <f t="shared" si="41"/>
        <v>3198950.5362999998</v>
      </c>
      <c r="Z195" s="65">
        <v>143188314.14030001</v>
      </c>
      <c r="AA195" s="70">
        <f t="shared" si="38"/>
        <v>259835709.2173</v>
      </c>
    </row>
    <row r="196" spans="1:27" ht="24.9" customHeight="1">
      <c r="A196" s="179"/>
      <c r="B196" s="181"/>
      <c r="C196" s="61">
        <v>14</v>
      </c>
      <c r="D196" s="65" t="s">
        <v>512</v>
      </c>
      <c r="E196" s="65">
        <v>3359593.7023</v>
      </c>
      <c r="F196" s="65">
        <v>0</v>
      </c>
      <c r="G196" s="65">
        <v>127257600.93340001</v>
      </c>
      <c r="H196" s="65">
        <v>5880607.4298999999</v>
      </c>
      <c r="I196" s="65">
        <v>3918515.8391</v>
      </c>
      <c r="J196" s="65">
        <f t="shared" si="50"/>
        <v>1959257.91955</v>
      </c>
      <c r="K196" s="65">
        <f t="shared" si="43"/>
        <v>1959257.91955</v>
      </c>
      <c r="L196" s="65">
        <v>152177890.92140001</v>
      </c>
      <c r="M196" s="70">
        <f t="shared" si="37"/>
        <v>290634950.90654999</v>
      </c>
      <c r="N196" s="69"/>
      <c r="O196" s="181"/>
      <c r="P196" s="71">
        <v>13</v>
      </c>
      <c r="Q196" s="181"/>
      <c r="R196" s="65" t="s">
        <v>513</v>
      </c>
      <c r="S196" s="65">
        <v>2473219.5504999999</v>
      </c>
      <c r="T196" s="65">
        <v>0</v>
      </c>
      <c r="U196" s="65">
        <v>93682752.874699995</v>
      </c>
      <c r="V196" s="65">
        <v>6235755.2499000002</v>
      </c>
      <c r="W196" s="65">
        <v>2884679.1727</v>
      </c>
      <c r="X196" s="65">
        <v>0</v>
      </c>
      <c r="Y196" s="65">
        <f t="shared" si="41"/>
        <v>2884679.1727</v>
      </c>
      <c r="Z196" s="65">
        <v>126750891.51899999</v>
      </c>
      <c r="AA196" s="70">
        <f t="shared" si="38"/>
        <v>232027298.36680001</v>
      </c>
    </row>
    <row r="197" spans="1:27" ht="24.9" customHeight="1">
      <c r="A197" s="179"/>
      <c r="B197" s="181"/>
      <c r="C197" s="61">
        <v>15</v>
      </c>
      <c r="D197" s="65" t="s">
        <v>514</v>
      </c>
      <c r="E197" s="65">
        <v>3810770.9945999999</v>
      </c>
      <c r="F197" s="65">
        <v>0</v>
      </c>
      <c r="G197" s="65">
        <v>144347685.29820001</v>
      </c>
      <c r="H197" s="65">
        <v>6248281.8684999999</v>
      </c>
      <c r="I197" s="65">
        <v>4444753.6886999998</v>
      </c>
      <c r="J197" s="65">
        <f t="shared" si="50"/>
        <v>2222376.8443499999</v>
      </c>
      <c r="K197" s="65">
        <f t="shared" si="43"/>
        <v>2222376.8443499999</v>
      </c>
      <c r="L197" s="65">
        <v>162579906.0038</v>
      </c>
      <c r="M197" s="70">
        <f t="shared" si="37"/>
        <v>319209021.00945002</v>
      </c>
      <c r="N197" s="69"/>
      <c r="O197" s="181"/>
      <c r="P197" s="71">
        <v>14</v>
      </c>
      <c r="Q197" s="181"/>
      <c r="R197" s="65" t="s">
        <v>515</v>
      </c>
      <c r="S197" s="65">
        <v>2843279.9580000001</v>
      </c>
      <c r="T197" s="65">
        <v>0</v>
      </c>
      <c r="U197" s="65">
        <v>107700221.6013</v>
      </c>
      <c r="V197" s="65">
        <v>6401560.0719999997</v>
      </c>
      <c r="W197" s="65">
        <v>3316305.0466999998</v>
      </c>
      <c r="X197" s="65">
        <v>0</v>
      </c>
      <c r="Y197" s="65">
        <f t="shared" si="41"/>
        <v>3316305.0466999998</v>
      </c>
      <c r="Z197" s="65">
        <v>131441737.76629999</v>
      </c>
      <c r="AA197" s="70">
        <f t="shared" si="38"/>
        <v>251703104.4443</v>
      </c>
    </row>
    <row r="198" spans="1:27" ht="24.9" customHeight="1">
      <c r="A198" s="179"/>
      <c r="B198" s="181"/>
      <c r="C198" s="61">
        <v>16</v>
      </c>
      <c r="D198" s="65" t="s">
        <v>516</v>
      </c>
      <c r="E198" s="65">
        <v>3581470.9999000002</v>
      </c>
      <c r="F198" s="65">
        <v>0</v>
      </c>
      <c r="G198" s="65">
        <v>135662061.4391</v>
      </c>
      <c r="H198" s="65">
        <v>6014713.4353</v>
      </c>
      <c r="I198" s="65">
        <v>4177305.9731999999</v>
      </c>
      <c r="J198" s="65">
        <f t="shared" si="50"/>
        <v>2088652.9865999999</v>
      </c>
      <c r="K198" s="65">
        <f t="shared" si="43"/>
        <v>2088652.9865999999</v>
      </c>
      <c r="L198" s="65">
        <v>155971934.0873</v>
      </c>
      <c r="M198" s="70">
        <f t="shared" si="37"/>
        <v>303318832.94819999</v>
      </c>
      <c r="N198" s="69"/>
      <c r="O198" s="181"/>
      <c r="P198" s="71">
        <v>15</v>
      </c>
      <c r="Q198" s="181"/>
      <c r="R198" s="65" t="s">
        <v>517</v>
      </c>
      <c r="S198" s="65">
        <v>2978103.0005000001</v>
      </c>
      <c r="T198" s="65">
        <v>0</v>
      </c>
      <c r="U198" s="65">
        <v>112807165.61210001</v>
      </c>
      <c r="V198" s="65">
        <v>7177078.2171999998</v>
      </c>
      <c r="W198" s="65">
        <v>3473558.0584</v>
      </c>
      <c r="X198" s="65">
        <v>0</v>
      </c>
      <c r="Y198" s="65">
        <f t="shared" si="41"/>
        <v>3473558.0584</v>
      </c>
      <c r="Z198" s="65">
        <v>153382211.72139999</v>
      </c>
      <c r="AA198" s="70">
        <f t="shared" si="38"/>
        <v>279818116.60960001</v>
      </c>
    </row>
    <row r="199" spans="1:27" ht="24.9" customHeight="1">
      <c r="A199" s="179"/>
      <c r="B199" s="181"/>
      <c r="C199" s="61">
        <v>17</v>
      </c>
      <c r="D199" s="65" t="s">
        <v>518</v>
      </c>
      <c r="E199" s="65">
        <v>3595589.9701999999</v>
      </c>
      <c r="F199" s="65">
        <v>0</v>
      </c>
      <c r="G199" s="65">
        <v>136196872.02959999</v>
      </c>
      <c r="H199" s="65">
        <v>6293829.0204999996</v>
      </c>
      <c r="I199" s="65">
        <v>4193773.86</v>
      </c>
      <c r="J199" s="65">
        <f t="shared" si="50"/>
        <v>2096886.93</v>
      </c>
      <c r="K199" s="65">
        <f t="shared" si="43"/>
        <v>2096886.93</v>
      </c>
      <c r="L199" s="65">
        <v>163868497.51910001</v>
      </c>
      <c r="M199" s="70">
        <f t="shared" si="37"/>
        <v>312051675.46939999</v>
      </c>
      <c r="N199" s="69"/>
      <c r="O199" s="181"/>
      <c r="P199" s="71">
        <v>16</v>
      </c>
      <c r="Q199" s="181"/>
      <c r="R199" s="65" t="s">
        <v>519</v>
      </c>
      <c r="S199" s="65">
        <v>3610958.8459999999</v>
      </c>
      <c r="T199" s="65">
        <v>0</v>
      </c>
      <c r="U199" s="65">
        <v>136779027.62059999</v>
      </c>
      <c r="V199" s="65">
        <v>8068749.5587999998</v>
      </c>
      <c r="W199" s="65">
        <v>4211699.5939999996</v>
      </c>
      <c r="X199" s="65">
        <v>0</v>
      </c>
      <c r="Y199" s="65">
        <f t="shared" si="41"/>
        <v>4211699.5939999996</v>
      </c>
      <c r="Z199" s="65">
        <v>178608819.20609999</v>
      </c>
      <c r="AA199" s="70">
        <f t="shared" si="38"/>
        <v>331279254.82550001</v>
      </c>
    </row>
    <row r="200" spans="1:27" ht="24.9" customHeight="1">
      <c r="A200" s="179"/>
      <c r="B200" s="182"/>
      <c r="C200" s="61">
        <v>18</v>
      </c>
      <c r="D200" s="65" t="s">
        <v>520</v>
      </c>
      <c r="E200" s="65">
        <v>3965175.3892999999</v>
      </c>
      <c r="F200" s="65">
        <v>0</v>
      </c>
      <c r="G200" s="65">
        <v>150196348.73359999</v>
      </c>
      <c r="H200" s="65">
        <v>6457473.5932999998</v>
      </c>
      <c r="I200" s="65">
        <v>4624845.7237</v>
      </c>
      <c r="J200" s="65">
        <f t="shared" si="50"/>
        <v>2312422.86185</v>
      </c>
      <c r="K200" s="65">
        <f t="shared" si="43"/>
        <v>2312422.86185</v>
      </c>
      <c r="L200" s="65">
        <v>168498227.3441</v>
      </c>
      <c r="M200" s="70">
        <f t="shared" ref="M200:M263" si="53">E200+F200+G200+H200+K200+L200</f>
        <v>331429647.92215002</v>
      </c>
      <c r="N200" s="69"/>
      <c r="O200" s="181"/>
      <c r="P200" s="71">
        <v>17</v>
      </c>
      <c r="Q200" s="181"/>
      <c r="R200" s="65" t="s">
        <v>521</v>
      </c>
      <c r="S200" s="65">
        <v>3031327.8372999998</v>
      </c>
      <c r="T200" s="65">
        <v>0</v>
      </c>
      <c r="U200" s="65">
        <v>114823262.094</v>
      </c>
      <c r="V200" s="65">
        <v>6711180.6518000001</v>
      </c>
      <c r="W200" s="65">
        <v>3535637.6979</v>
      </c>
      <c r="X200" s="65">
        <v>0</v>
      </c>
      <c r="Y200" s="65">
        <f t="shared" si="41"/>
        <v>3535637.6979</v>
      </c>
      <c r="Z200" s="65">
        <v>140201329.4147</v>
      </c>
      <c r="AA200" s="70">
        <f t="shared" ref="AA200:AA263" si="54">S200+T200+U200+V200+Y200+Z200</f>
        <v>268302737.69569999</v>
      </c>
    </row>
    <row r="201" spans="1:27" ht="24.9" customHeight="1">
      <c r="A201" s="61"/>
      <c r="B201" s="172" t="s">
        <v>522</v>
      </c>
      <c r="C201" s="173"/>
      <c r="D201" s="66"/>
      <c r="E201" s="66">
        <f>SUM(E183:E200)</f>
        <v>63516966.410300002</v>
      </c>
      <c r="F201" s="66">
        <f t="shared" ref="F201:M201" si="55">SUM(F183:F200)</f>
        <v>0</v>
      </c>
      <c r="G201" s="66">
        <f t="shared" si="55"/>
        <v>2405950683.3526001</v>
      </c>
      <c r="H201" s="66">
        <f t="shared" si="55"/>
        <v>105931181.317</v>
      </c>
      <c r="I201" s="66">
        <f t="shared" si="55"/>
        <v>74084029.492899999</v>
      </c>
      <c r="J201" s="66">
        <f t="shared" si="55"/>
        <v>37042014.74645</v>
      </c>
      <c r="K201" s="66">
        <f t="shared" si="55"/>
        <v>37042014.74645</v>
      </c>
      <c r="L201" s="66">
        <f t="shared" si="55"/>
        <v>2741472350.8425002</v>
      </c>
      <c r="M201" s="66">
        <f t="shared" si="55"/>
        <v>5353913196.6688499</v>
      </c>
      <c r="N201" s="69"/>
      <c r="O201" s="181"/>
      <c r="P201" s="71">
        <v>18</v>
      </c>
      <c r="Q201" s="181"/>
      <c r="R201" s="65" t="s">
        <v>523</v>
      </c>
      <c r="S201" s="65">
        <v>2817303.8840999999</v>
      </c>
      <c r="T201" s="65">
        <v>0</v>
      </c>
      <c r="U201" s="65">
        <v>106716277.3681</v>
      </c>
      <c r="V201" s="65">
        <v>6912129.3198999995</v>
      </c>
      <c r="W201" s="65">
        <v>3286007.4375</v>
      </c>
      <c r="X201" s="65">
        <v>0</v>
      </c>
      <c r="Y201" s="65">
        <f t="shared" si="41"/>
        <v>3286007.4375</v>
      </c>
      <c r="Z201" s="65">
        <v>145886443.35389999</v>
      </c>
      <c r="AA201" s="70">
        <f t="shared" si="54"/>
        <v>265618161.3635</v>
      </c>
    </row>
    <row r="202" spans="1:27" ht="24.9" customHeight="1">
      <c r="A202" s="179">
        <v>10</v>
      </c>
      <c r="B202" s="180" t="s">
        <v>524</v>
      </c>
      <c r="C202" s="61">
        <v>1</v>
      </c>
      <c r="D202" s="65" t="s">
        <v>525</v>
      </c>
      <c r="E202" s="65">
        <v>2776658.4235999999</v>
      </c>
      <c r="F202" s="65">
        <v>0</v>
      </c>
      <c r="G202" s="65">
        <v>105176673.40260001</v>
      </c>
      <c r="H202" s="65">
        <v>6579738.6937999995</v>
      </c>
      <c r="I202" s="65">
        <v>3238599.9547999999</v>
      </c>
      <c r="J202" s="65">
        <f t="shared" si="50"/>
        <v>1619299.9774</v>
      </c>
      <c r="K202" s="65">
        <f t="shared" ref="K202:K226" si="56">I202-J202</f>
        <v>1619299.9774</v>
      </c>
      <c r="L202" s="78">
        <v>147781051.37990001</v>
      </c>
      <c r="M202" s="70">
        <f t="shared" si="53"/>
        <v>263933421.87729999</v>
      </c>
      <c r="N202" s="69"/>
      <c r="O202" s="181"/>
      <c r="P202" s="71">
        <v>19</v>
      </c>
      <c r="Q202" s="181"/>
      <c r="R202" s="65" t="s">
        <v>526</v>
      </c>
      <c r="S202" s="65">
        <v>2675994.1157999998</v>
      </c>
      <c r="T202" s="65">
        <v>0</v>
      </c>
      <c r="U202" s="65">
        <v>101363623.5385</v>
      </c>
      <c r="V202" s="65">
        <v>6296026.2066000002</v>
      </c>
      <c r="W202" s="65">
        <v>3121188.5296999998</v>
      </c>
      <c r="X202" s="65">
        <v>0</v>
      </c>
      <c r="Y202" s="65">
        <f t="shared" si="41"/>
        <v>3121188.5296999998</v>
      </c>
      <c r="Z202" s="65">
        <v>128456039.7023</v>
      </c>
      <c r="AA202" s="70">
        <f t="shared" si="54"/>
        <v>241912872.09290001</v>
      </c>
    </row>
    <row r="203" spans="1:27" ht="24.9" customHeight="1">
      <c r="A203" s="179"/>
      <c r="B203" s="181"/>
      <c r="C203" s="61">
        <v>2</v>
      </c>
      <c r="D203" s="65" t="s">
        <v>527</v>
      </c>
      <c r="E203" s="65">
        <v>3026447.5120000001</v>
      </c>
      <c r="F203" s="65">
        <v>0</v>
      </c>
      <c r="G203" s="65">
        <v>114638400.9057</v>
      </c>
      <c r="H203" s="65">
        <v>6987832.5345999999</v>
      </c>
      <c r="I203" s="65">
        <v>3529945.4526</v>
      </c>
      <c r="J203" s="65">
        <f t="shared" si="50"/>
        <v>1764972.7263</v>
      </c>
      <c r="K203" s="65">
        <f t="shared" si="56"/>
        <v>1764972.7263</v>
      </c>
      <c r="L203" s="78">
        <v>159326586.89089999</v>
      </c>
      <c r="M203" s="70">
        <f t="shared" si="53"/>
        <v>285744240.56950003</v>
      </c>
      <c r="N203" s="69"/>
      <c r="O203" s="182"/>
      <c r="P203" s="71">
        <v>20</v>
      </c>
      <c r="Q203" s="182"/>
      <c r="R203" s="65" t="s">
        <v>528</v>
      </c>
      <c r="S203" s="65">
        <v>3629532.3864000002</v>
      </c>
      <c r="T203" s="65">
        <v>0</v>
      </c>
      <c r="U203" s="65">
        <v>137482572.27599999</v>
      </c>
      <c r="V203" s="65">
        <v>8348001.5807999996</v>
      </c>
      <c r="W203" s="65">
        <v>4233363.1398999998</v>
      </c>
      <c r="X203" s="65">
        <v>0</v>
      </c>
      <c r="Y203" s="65">
        <f t="shared" si="41"/>
        <v>4233363.1398999998</v>
      </c>
      <c r="Z203" s="65">
        <v>186509242.6225</v>
      </c>
      <c r="AA203" s="70">
        <f t="shared" si="54"/>
        <v>340202712.00559998</v>
      </c>
    </row>
    <row r="204" spans="1:27" ht="24.9" customHeight="1">
      <c r="A204" s="179"/>
      <c r="B204" s="181"/>
      <c r="C204" s="61">
        <v>3</v>
      </c>
      <c r="D204" s="65" t="s">
        <v>529</v>
      </c>
      <c r="E204" s="65">
        <v>2587113.8887</v>
      </c>
      <c r="F204" s="65">
        <v>0</v>
      </c>
      <c r="G204" s="65">
        <v>97996941.292500004</v>
      </c>
      <c r="H204" s="65">
        <v>6374321.7205999997</v>
      </c>
      <c r="I204" s="65">
        <v>3017521.6554999999</v>
      </c>
      <c r="J204" s="65">
        <f t="shared" si="50"/>
        <v>1508760.8277499999</v>
      </c>
      <c r="K204" s="65">
        <f t="shared" si="56"/>
        <v>1508760.8277499999</v>
      </c>
      <c r="L204" s="78">
        <v>141969522.94600001</v>
      </c>
      <c r="M204" s="70">
        <f t="shared" si="53"/>
        <v>250436660.67555001</v>
      </c>
      <c r="N204" s="69"/>
      <c r="O204" s="61"/>
      <c r="P204" s="173" t="s">
        <v>530</v>
      </c>
      <c r="Q204" s="174"/>
      <c r="R204" s="66"/>
      <c r="S204" s="66">
        <f>SUM(S184:S203)</f>
        <v>66029981.091899998</v>
      </c>
      <c r="T204" s="66">
        <f t="shared" ref="T204:X204" si="57">SUM(T184:T203)</f>
        <v>0</v>
      </c>
      <c r="U204" s="66">
        <f t="shared" si="57"/>
        <v>2501140830.6750998</v>
      </c>
      <c r="V204" s="66">
        <f t="shared" si="57"/>
        <v>151722974.36210001</v>
      </c>
      <c r="W204" s="66">
        <f t="shared" si="57"/>
        <v>77015124.353</v>
      </c>
      <c r="X204" s="66">
        <f t="shared" si="57"/>
        <v>0</v>
      </c>
      <c r="Y204" s="66">
        <f t="shared" si="41"/>
        <v>77015124.353</v>
      </c>
      <c r="Z204" s="66">
        <f>SUM(Z184:Z203)</f>
        <v>3299107565.7712002</v>
      </c>
      <c r="AA204" s="66">
        <f>SUM(AA184:AA203)</f>
        <v>6095016476.2532997</v>
      </c>
    </row>
    <row r="205" spans="1:27" ht="33.75" customHeight="1">
      <c r="A205" s="179"/>
      <c r="B205" s="181"/>
      <c r="C205" s="61">
        <v>4</v>
      </c>
      <c r="D205" s="65" t="s">
        <v>531</v>
      </c>
      <c r="E205" s="65">
        <v>3718150.4589</v>
      </c>
      <c r="F205" s="65">
        <v>0</v>
      </c>
      <c r="G205" s="65">
        <v>140839324.4059</v>
      </c>
      <c r="H205" s="65">
        <v>7773049.0625</v>
      </c>
      <c r="I205" s="65">
        <v>4336724.2460000003</v>
      </c>
      <c r="J205" s="65">
        <f t="shared" si="50"/>
        <v>2168362.1230000001</v>
      </c>
      <c r="K205" s="65">
        <f t="shared" si="56"/>
        <v>2168362.1230000001</v>
      </c>
      <c r="L205" s="78">
        <v>181541441.41569999</v>
      </c>
      <c r="M205" s="70">
        <f t="shared" si="53"/>
        <v>336040327.46600002</v>
      </c>
      <c r="N205" s="69"/>
      <c r="O205" s="180">
        <v>28</v>
      </c>
      <c r="P205" s="71">
        <v>1</v>
      </c>
      <c r="Q205" s="186" t="s">
        <v>116</v>
      </c>
      <c r="R205" s="73" t="s">
        <v>532</v>
      </c>
      <c r="S205" s="65">
        <v>3498577.4295999999</v>
      </c>
      <c r="T205" s="65">
        <v>0</v>
      </c>
      <c r="U205" s="65">
        <v>132522146.9668</v>
      </c>
      <c r="V205" s="65">
        <v>6480759.2566999998</v>
      </c>
      <c r="W205" s="65">
        <v>4080621.7319</v>
      </c>
      <c r="X205" s="65">
        <f t="shared" ref="X205:X222" si="58">W205/2</f>
        <v>2040310.86595</v>
      </c>
      <c r="Y205" s="65">
        <f t="shared" si="41"/>
        <v>2040310.86595</v>
      </c>
      <c r="Z205" s="65">
        <v>158562894.2175</v>
      </c>
      <c r="AA205" s="70">
        <f t="shared" si="54"/>
        <v>303104688.73654997</v>
      </c>
    </row>
    <row r="206" spans="1:27" ht="24.9" customHeight="1">
      <c r="A206" s="179"/>
      <c r="B206" s="181"/>
      <c r="C206" s="61">
        <v>5</v>
      </c>
      <c r="D206" s="65" t="s">
        <v>533</v>
      </c>
      <c r="E206" s="65">
        <v>3382939.1603000001</v>
      </c>
      <c r="F206" s="65">
        <v>0</v>
      </c>
      <c r="G206" s="65">
        <v>128141900.4171</v>
      </c>
      <c r="H206" s="65">
        <v>7672154.0482999999</v>
      </c>
      <c r="I206" s="65">
        <v>3945745.1872999999</v>
      </c>
      <c r="J206" s="65">
        <f t="shared" si="50"/>
        <v>1972872.5936499999</v>
      </c>
      <c r="K206" s="65">
        <f t="shared" si="56"/>
        <v>1972872.5936499999</v>
      </c>
      <c r="L206" s="78">
        <v>178686982.82699999</v>
      </c>
      <c r="M206" s="70">
        <f t="shared" si="53"/>
        <v>319856849.04635</v>
      </c>
      <c r="N206" s="69"/>
      <c r="O206" s="181"/>
      <c r="P206" s="71">
        <v>2</v>
      </c>
      <c r="Q206" s="187"/>
      <c r="R206" s="73" t="s">
        <v>534</v>
      </c>
      <c r="S206" s="65">
        <v>3700933.8305000002</v>
      </c>
      <c r="T206" s="65">
        <v>0</v>
      </c>
      <c r="U206" s="65">
        <v>140187178.03799999</v>
      </c>
      <c r="V206" s="65">
        <v>6917163.7336999997</v>
      </c>
      <c r="W206" s="65">
        <v>4316643.3559999997</v>
      </c>
      <c r="X206" s="65">
        <f t="shared" si="58"/>
        <v>2158321.6779999998</v>
      </c>
      <c r="Y206" s="65">
        <f t="shared" si="41"/>
        <v>2158321.6779999998</v>
      </c>
      <c r="Z206" s="65">
        <v>170909376.52649999</v>
      </c>
      <c r="AA206" s="70">
        <f t="shared" si="54"/>
        <v>323872973.80669999</v>
      </c>
    </row>
    <row r="207" spans="1:27" ht="24.9" customHeight="1">
      <c r="A207" s="179"/>
      <c r="B207" s="181"/>
      <c r="C207" s="61">
        <v>6</v>
      </c>
      <c r="D207" s="65" t="s">
        <v>535</v>
      </c>
      <c r="E207" s="65">
        <v>3465282.3553999998</v>
      </c>
      <c r="F207" s="65">
        <v>0</v>
      </c>
      <c r="G207" s="65">
        <v>131260967.3022</v>
      </c>
      <c r="H207" s="65">
        <v>7703989.3017999995</v>
      </c>
      <c r="I207" s="65">
        <v>4041787.4898000001</v>
      </c>
      <c r="J207" s="65">
        <f t="shared" si="50"/>
        <v>2020893.7449</v>
      </c>
      <c r="K207" s="65">
        <f t="shared" si="56"/>
        <v>2020893.7449</v>
      </c>
      <c r="L207" s="78">
        <v>179587645.89309999</v>
      </c>
      <c r="M207" s="70">
        <f t="shared" si="53"/>
        <v>324038778.59740001</v>
      </c>
      <c r="N207" s="69"/>
      <c r="O207" s="181"/>
      <c r="P207" s="71">
        <v>3</v>
      </c>
      <c r="Q207" s="187"/>
      <c r="R207" s="73" t="s">
        <v>536</v>
      </c>
      <c r="S207" s="65">
        <v>3767855.2681</v>
      </c>
      <c r="T207" s="65">
        <v>0</v>
      </c>
      <c r="U207" s="65">
        <v>142722086.2274</v>
      </c>
      <c r="V207" s="65">
        <v>7095600.3295999998</v>
      </c>
      <c r="W207" s="65">
        <v>4394698.2448000005</v>
      </c>
      <c r="X207" s="65">
        <f t="shared" si="58"/>
        <v>2197349.1224000002</v>
      </c>
      <c r="Y207" s="65">
        <f t="shared" si="41"/>
        <v>2197349.1224000002</v>
      </c>
      <c r="Z207" s="65">
        <v>175957593.01190001</v>
      </c>
      <c r="AA207" s="70">
        <f t="shared" si="54"/>
        <v>331740483.9594</v>
      </c>
    </row>
    <row r="208" spans="1:27" ht="24.9" customHeight="1">
      <c r="A208" s="179"/>
      <c r="B208" s="181"/>
      <c r="C208" s="61">
        <v>7</v>
      </c>
      <c r="D208" s="65" t="s">
        <v>537</v>
      </c>
      <c r="E208" s="65">
        <v>3673838.7230000002</v>
      </c>
      <c r="F208" s="65">
        <v>0</v>
      </c>
      <c r="G208" s="65">
        <v>139160846.08109999</v>
      </c>
      <c r="H208" s="65">
        <v>7477333.6665000003</v>
      </c>
      <c r="I208" s="65">
        <v>4285040.5440999996</v>
      </c>
      <c r="J208" s="65">
        <f t="shared" si="50"/>
        <v>2142520.2720499998</v>
      </c>
      <c r="K208" s="65">
        <f t="shared" si="56"/>
        <v>2142520.2720499998</v>
      </c>
      <c r="L208" s="78">
        <v>173175246.528</v>
      </c>
      <c r="M208" s="70">
        <f t="shared" si="53"/>
        <v>325629785.27065003</v>
      </c>
      <c r="N208" s="69"/>
      <c r="O208" s="181"/>
      <c r="P208" s="71">
        <v>4</v>
      </c>
      <c r="Q208" s="187"/>
      <c r="R208" s="73" t="s">
        <v>538</v>
      </c>
      <c r="S208" s="65">
        <v>2794682.8997999998</v>
      </c>
      <c r="T208" s="65">
        <v>0</v>
      </c>
      <c r="U208" s="65">
        <v>105859420.127</v>
      </c>
      <c r="V208" s="65">
        <v>5423567.3362999996</v>
      </c>
      <c r="W208" s="65">
        <v>3259623.0907999999</v>
      </c>
      <c r="X208" s="65">
        <f t="shared" si="58"/>
        <v>1629811.5453999999</v>
      </c>
      <c r="Y208" s="65">
        <f t="shared" ref="Y208:Y271" si="59">W208-X208</f>
        <v>1629811.5453999999</v>
      </c>
      <c r="Z208" s="65">
        <v>128653482.12</v>
      </c>
      <c r="AA208" s="70">
        <f t="shared" si="54"/>
        <v>244360964.02849999</v>
      </c>
    </row>
    <row r="209" spans="1:27" ht="24.9" customHeight="1">
      <c r="A209" s="179"/>
      <c r="B209" s="181"/>
      <c r="C209" s="61">
        <v>8</v>
      </c>
      <c r="D209" s="65" t="s">
        <v>539</v>
      </c>
      <c r="E209" s="65">
        <v>3455299.0665000002</v>
      </c>
      <c r="F209" s="65">
        <v>0</v>
      </c>
      <c r="G209" s="65">
        <v>130882811.6353</v>
      </c>
      <c r="H209" s="65">
        <v>7237852.9720000001</v>
      </c>
      <c r="I209" s="65">
        <v>4030143.3210999998</v>
      </c>
      <c r="J209" s="65">
        <f t="shared" si="50"/>
        <v>2015071.6605499999</v>
      </c>
      <c r="K209" s="65">
        <f t="shared" si="56"/>
        <v>2015071.6605499999</v>
      </c>
      <c r="L209" s="78">
        <v>166400008.61340001</v>
      </c>
      <c r="M209" s="70">
        <f t="shared" si="53"/>
        <v>309991043.94774997</v>
      </c>
      <c r="N209" s="69"/>
      <c r="O209" s="181"/>
      <c r="P209" s="71">
        <v>5</v>
      </c>
      <c r="Q209" s="187"/>
      <c r="R209" s="65" t="s">
        <v>540</v>
      </c>
      <c r="S209" s="65">
        <v>2928489.4605</v>
      </c>
      <c r="T209" s="65">
        <v>0</v>
      </c>
      <c r="U209" s="65">
        <v>110927860.96070001</v>
      </c>
      <c r="V209" s="65">
        <v>5982514.7998000002</v>
      </c>
      <c r="W209" s="65">
        <v>3415690.5126</v>
      </c>
      <c r="X209" s="65">
        <f t="shared" si="58"/>
        <v>1707845.2563</v>
      </c>
      <c r="Y209" s="65">
        <f t="shared" si="59"/>
        <v>1707845.2563</v>
      </c>
      <c r="Z209" s="65">
        <v>144466873.90259999</v>
      </c>
      <c r="AA209" s="70">
        <f t="shared" si="54"/>
        <v>266013584.37990001</v>
      </c>
    </row>
    <row r="210" spans="1:27" ht="24.9" customHeight="1">
      <c r="A210" s="179"/>
      <c r="B210" s="181"/>
      <c r="C210" s="61">
        <v>9</v>
      </c>
      <c r="D210" s="65" t="s">
        <v>541</v>
      </c>
      <c r="E210" s="65">
        <v>3251181.7881</v>
      </c>
      <c r="F210" s="65">
        <v>0</v>
      </c>
      <c r="G210" s="65">
        <v>123151080.5167</v>
      </c>
      <c r="H210" s="65">
        <v>7028206.4578999998</v>
      </c>
      <c r="I210" s="65">
        <v>3792067.8690999998</v>
      </c>
      <c r="J210" s="65">
        <f t="shared" si="50"/>
        <v>1896033.9345499999</v>
      </c>
      <c r="K210" s="65">
        <f t="shared" si="56"/>
        <v>1896033.9345499999</v>
      </c>
      <c r="L210" s="78">
        <v>160468820.65790001</v>
      </c>
      <c r="M210" s="70">
        <f t="shared" si="53"/>
        <v>295795323.35514998</v>
      </c>
      <c r="N210" s="69"/>
      <c r="O210" s="181"/>
      <c r="P210" s="71">
        <v>6</v>
      </c>
      <c r="Q210" s="187"/>
      <c r="R210" s="65" t="s">
        <v>542</v>
      </c>
      <c r="S210" s="65">
        <v>4500399.6294999998</v>
      </c>
      <c r="T210" s="65">
        <v>0</v>
      </c>
      <c r="U210" s="65">
        <v>170470036.21160001</v>
      </c>
      <c r="V210" s="65">
        <v>8502320.5941000003</v>
      </c>
      <c r="W210" s="65">
        <v>5249113.0751999998</v>
      </c>
      <c r="X210" s="65">
        <f t="shared" si="58"/>
        <v>2624556.5375999999</v>
      </c>
      <c r="Y210" s="65">
        <f t="shared" si="59"/>
        <v>2624556.5375999999</v>
      </c>
      <c r="Z210" s="65">
        <v>215755642.24419999</v>
      </c>
      <c r="AA210" s="70">
        <f t="shared" si="54"/>
        <v>401852955.21700001</v>
      </c>
    </row>
    <row r="211" spans="1:27" ht="24.9" customHeight="1">
      <c r="A211" s="179"/>
      <c r="B211" s="181"/>
      <c r="C211" s="61">
        <v>10</v>
      </c>
      <c r="D211" s="65" t="s">
        <v>543</v>
      </c>
      <c r="E211" s="65">
        <v>3635546.8883000002</v>
      </c>
      <c r="F211" s="65">
        <v>0</v>
      </c>
      <c r="G211" s="65">
        <v>137710394.79229999</v>
      </c>
      <c r="H211" s="65">
        <v>7978227.2713000001</v>
      </c>
      <c r="I211" s="65">
        <v>4240378.2505000001</v>
      </c>
      <c r="J211" s="65">
        <f t="shared" si="50"/>
        <v>2120189.12525</v>
      </c>
      <c r="K211" s="65">
        <f t="shared" si="56"/>
        <v>2120189.12525</v>
      </c>
      <c r="L211" s="78">
        <v>187346214.8766</v>
      </c>
      <c r="M211" s="70">
        <f t="shared" si="53"/>
        <v>338790572.95375001</v>
      </c>
      <c r="N211" s="69"/>
      <c r="O211" s="181"/>
      <c r="P211" s="71">
        <v>7</v>
      </c>
      <c r="Q211" s="187"/>
      <c r="R211" s="65" t="s">
        <v>544</v>
      </c>
      <c r="S211" s="65">
        <v>3169548.5191000002</v>
      </c>
      <c r="T211" s="65">
        <v>0</v>
      </c>
      <c r="U211" s="65">
        <v>120058904.83149999</v>
      </c>
      <c r="V211" s="65">
        <v>5953374.1731000002</v>
      </c>
      <c r="W211" s="65">
        <v>3696853.6005000002</v>
      </c>
      <c r="X211" s="65">
        <f t="shared" si="58"/>
        <v>1848426.8002500001</v>
      </c>
      <c r="Y211" s="65">
        <f t="shared" si="59"/>
        <v>1848426.8002500001</v>
      </c>
      <c r="Z211" s="65">
        <v>143642445.5318</v>
      </c>
      <c r="AA211" s="70">
        <f t="shared" si="54"/>
        <v>274672699.85575002</v>
      </c>
    </row>
    <row r="212" spans="1:27" ht="24.9" customHeight="1">
      <c r="A212" s="179"/>
      <c r="B212" s="181"/>
      <c r="C212" s="61">
        <v>11</v>
      </c>
      <c r="D212" s="65" t="s">
        <v>545</v>
      </c>
      <c r="E212" s="65">
        <v>3054979.9018000001</v>
      </c>
      <c r="F212" s="65">
        <v>0</v>
      </c>
      <c r="G212" s="65">
        <v>115719175.4866</v>
      </c>
      <c r="H212" s="65">
        <v>6562229.3043999998</v>
      </c>
      <c r="I212" s="65">
        <v>3563224.6617000001</v>
      </c>
      <c r="J212" s="65">
        <f t="shared" si="50"/>
        <v>1781612.33085</v>
      </c>
      <c r="K212" s="65">
        <f t="shared" si="56"/>
        <v>1781612.33085</v>
      </c>
      <c r="L212" s="78">
        <v>147285686.69350001</v>
      </c>
      <c r="M212" s="70">
        <f t="shared" si="53"/>
        <v>274403683.71714997</v>
      </c>
      <c r="N212" s="69"/>
      <c r="O212" s="181"/>
      <c r="P212" s="71">
        <v>8</v>
      </c>
      <c r="Q212" s="187"/>
      <c r="R212" s="65" t="s">
        <v>546</v>
      </c>
      <c r="S212" s="65">
        <v>3193334.6491</v>
      </c>
      <c r="T212" s="65">
        <v>0</v>
      </c>
      <c r="U212" s="65">
        <v>120959896.47409999</v>
      </c>
      <c r="V212" s="65">
        <v>6491196.6720000003</v>
      </c>
      <c r="W212" s="65">
        <v>3724596.9336999999</v>
      </c>
      <c r="X212" s="65">
        <f t="shared" si="58"/>
        <v>1862298.46685</v>
      </c>
      <c r="Y212" s="65">
        <f t="shared" si="59"/>
        <v>1862298.46685</v>
      </c>
      <c r="Z212" s="65">
        <v>158858183.037</v>
      </c>
      <c r="AA212" s="70">
        <f t="shared" si="54"/>
        <v>291364909.29904997</v>
      </c>
    </row>
    <row r="213" spans="1:27" ht="24.9" customHeight="1">
      <c r="A213" s="179"/>
      <c r="B213" s="181"/>
      <c r="C213" s="61">
        <v>12</v>
      </c>
      <c r="D213" s="65" t="s">
        <v>547</v>
      </c>
      <c r="E213" s="65">
        <v>3150749.7481999998</v>
      </c>
      <c r="F213" s="65">
        <v>0</v>
      </c>
      <c r="G213" s="65">
        <v>119346828.6997</v>
      </c>
      <c r="H213" s="65">
        <v>7086987.9796000002</v>
      </c>
      <c r="I213" s="65">
        <v>3674927.3533999999</v>
      </c>
      <c r="J213" s="65">
        <f t="shared" si="50"/>
        <v>1837463.6767</v>
      </c>
      <c r="K213" s="65">
        <f t="shared" si="56"/>
        <v>1837463.6767</v>
      </c>
      <c r="L213" s="78">
        <v>162131830.67629999</v>
      </c>
      <c r="M213" s="70">
        <f t="shared" si="53"/>
        <v>293553860.78049999</v>
      </c>
      <c r="N213" s="69"/>
      <c r="O213" s="181"/>
      <c r="P213" s="71">
        <v>9</v>
      </c>
      <c r="Q213" s="187"/>
      <c r="R213" s="65" t="s">
        <v>548</v>
      </c>
      <c r="S213" s="65">
        <v>3839168.0024000001</v>
      </c>
      <c r="T213" s="65">
        <v>0</v>
      </c>
      <c r="U213" s="65">
        <v>145423331.7638</v>
      </c>
      <c r="V213" s="65">
        <v>7141977.4720999999</v>
      </c>
      <c r="W213" s="65">
        <v>4477874.9929999998</v>
      </c>
      <c r="X213" s="65">
        <f t="shared" si="58"/>
        <v>2238937.4964999999</v>
      </c>
      <c r="Y213" s="65">
        <f t="shared" si="59"/>
        <v>2238937.4964999999</v>
      </c>
      <c r="Z213" s="65">
        <v>177269666.09990001</v>
      </c>
      <c r="AA213" s="70">
        <f t="shared" si="54"/>
        <v>335913080.83469999</v>
      </c>
    </row>
    <row r="214" spans="1:27" ht="24.9" customHeight="1">
      <c r="A214" s="179"/>
      <c r="B214" s="181"/>
      <c r="C214" s="61">
        <v>13</v>
      </c>
      <c r="D214" s="65" t="s">
        <v>549</v>
      </c>
      <c r="E214" s="65">
        <v>2886018.773</v>
      </c>
      <c r="F214" s="65">
        <v>0</v>
      </c>
      <c r="G214" s="65">
        <v>109319119.46520001</v>
      </c>
      <c r="H214" s="65">
        <v>6867597.6040000003</v>
      </c>
      <c r="I214" s="65">
        <v>3366154.1472</v>
      </c>
      <c r="J214" s="65">
        <f t="shared" si="50"/>
        <v>1683077.0736</v>
      </c>
      <c r="K214" s="65">
        <f t="shared" si="56"/>
        <v>1683077.0736</v>
      </c>
      <c r="L214" s="78">
        <v>155924975.48949999</v>
      </c>
      <c r="M214" s="70">
        <f t="shared" si="53"/>
        <v>276680788.40530002</v>
      </c>
      <c r="N214" s="69"/>
      <c r="O214" s="181"/>
      <c r="P214" s="71">
        <v>10</v>
      </c>
      <c r="Q214" s="187"/>
      <c r="R214" s="65" t="s">
        <v>550</v>
      </c>
      <c r="S214" s="65">
        <v>4165968.4101999998</v>
      </c>
      <c r="T214" s="65">
        <v>0</v>
      </c>
      <c r="U214" s="65">
        <v>157802160.74200001</v>
      </c>
      <c r="V214" s="65">
        <v>7790620.7624000004</v>
      </c>
      <c r="W214" s="65">
        <v>4859043.8745999997</v>
      </c>
      <c r="X214" s="65">
        <f t="shared" si="58"/>
        <v>2429521.9372999999</v>
      </c>
      <c r="Y214" s="65">
        <f t="shared" si="59"/>
        <v>2429521.9372999999</v>
      </c>
      <c r="Z214" s="65">
        <v>195620676.0713</v>
      </c>
      <c r="AA214" s="70">
        <f t="shared" si="54"/>
        <v>367808947.92320001</v>
      </c>
    </row>
    <row r="215" spans="1:27" ht="24.9" customHeight="1">
      <c r="A215" s="179"/>
      <c r="B215" s="181"/>
      <c r="C215" s="61">
        <v>14</v>
      </c>
      <c r="D215" s="65" t="s">
        <v>551</v>
      </c>
      <c r="E215" s="65">
        <v>2826465.9202000001</v>
      </c>
      <c r="F215" s="65">
        <v>0</v>
      </c>
      <c r="G215" s="65">
        <v>107063324.91159999</v>
      </c>
      <c r="H215" s="65">
        <v>6700314.7165000001</v>
      </c>
      <c r="I215" s="65">
        <v>3296693.7250000001</v>
      </c>
      <c r="J215" s="65">
        <f t="shared" si="50"/>
        <v>1648346.8625</v>
      </c>
      <c r="K215" s="65">
        <f t="shared" si="56"/>
        <v>1648346.8625</v>
      </c>
      <c r="L215" s="78">
        <v>151192312.74270001</v>
      </c>
      <c r="M215" s="70">
        <f t="shared" si="53"/>
        <v>269430765.15350002</v>
      </c>
      <c r="N215" s="69"/>
      <c r="O215" s="181"/>
      <c r="P215" s="71">
        <v>11</v>
      </c>
      <c r="Q215" s="187"/>
      <c r="R215" s="65" t="s">
        <v>552</v>
      </c>
      <c r="S215" s="65">
        <v>3187587.7168000001</v>
      </c>
      <c r="T215" s="65">
        <v>0</v>
      </c>
      <c r="U215" s="65">
        <v>120742209.19140001</v>
      </c>
      <c r="V215" s="65">
        <v>6248464.2336999997</v>
      </c>
      <c r="W215" s="65">
        <v>3717893.9071999998</v>
      </c>
      <c r="X215" s="65">
        <f t="shared" si="58"/>
        <v>1858946.9535999999</v>
      </c>
      <c r="Y215" s="65">
        <f t="shared" si="59"/>
        <v>1858946.9535999999</v>
      </c>
      <c r="Z215" s="65">
        <v>151990948.82359999</v>
      </c>
      <c r="AA215" s="70">
        <f t="shared" si="54"/>
        <v>284028156.91909999</v>
      </c>
    </row>
    <row r="216" spans="1:27" ht="24.9" customHeight="1">
      <c r="A216" s="179"/>
      <c r="B216" s="181"/>
      <c r="C216" s="61">
        <v>15</v>
      </c>
      <c r="D216" s="65" t="s">
        <v>553</v>
      </c>
      <c r="E216" s="65">
        <v>3067041.5307</v>
      </c>
      <c r="F216" s="65">
        <v>0</v>
      </c>
      <c r="G216" s="65">
        <v>116176056.316</v>
      </c>
      <c r="H216" s="65">
        <v>7090148.7654999997</v>
      </c>
      <c r="I216" s="65">
        <v>3577292.9353999998</v>
      </c>
      <c r="J216" s="65">
        <f t="shared" si="50"/>
        <v>1788646.4676999999</v>
      </c>
      <c r="K216" s="65">
        <f t="shared" si="56"/>
        <v>1788646.4676999999</v>
      </c>
      <c r="L216" s="78">
        <v>162221253.65220001</v>
      </c>
      <c r="M216" s="70">
        <f t="shared" si="53"/>
        <v>290343146.73210001</v>
      </c>
      <c r="N216" s="69"/>
      <c r="O216" s="181"/>
      <c r="P216" s="71">
        <v>12</v>
      </c>
      <c r="Q216" s="187"/>
      <c r="R216" s="65" t="s">
        <v>554</v>
      </c>
      <c r="S216" s="65">
        <v>3299362.2280000001</v>
      </c>
      <c r="T216" s="65">
        <v>0</v>
      </c>
      <c r="U216" s="65">
        <v>124976100.9639</v>
      </c>
      <c r="V216" s="65">
        <v>6451891.5036000004</v>
      </c>
      <c r="W216" s="65">
        <v>3848263.8957000002</v>
      </c>
      <c r="X216" s="65">
        <f t="shared" si="58"/>
        <v>1924131.9478500001</v>
      </c>
      <c r="Y216" s="65">
        <f t="shared" si="59"/>
        <v>1924131.9478500001</v>
      </c>
      <c r="Z216" s="65">
        <v>157746185.81580001</v>
      </c>
      <c r="AA216" s="70">
        <f t="shared" si="54"/>
        <v>294397672.45915002</v>
      </c>
    </row>
    <row r="217" spans="1:27" ht="24.9" customHeight="1">
      <c r="A217" s="179"/>
      <c r="B217" s="181"/>
      <c r="C217" s="61">
        <v>16</v>
      </c>
      <c r="D217" s="65" t="s">
        <v>555</v>
      </c>
      <c r="E217" s="65">
        <v>2532893.5288</v>
      </c>
      <c r="F217" s="65">
        <v>0</v>
      </c>
      <c r="G217" s="65">
        <v>95943135.528300002</v>
      </c>
      <c r="H217" s="65">
        <v>6159013.0791999996</v>
      </c>
      <c r="I217" s="65">
        <v>2954280.8717999998</v>
      </c>
      <c r="J217" s="65">
        <f t="shared" si="50"/>
        <v>1477140.4358999999</v>
      </c>
      <c r="K217" s="65">
        <f t="shared" si="56"/>
        <v>1477140.4358999999</v>
      </c>
      <c r="L217" s="78">
        <v>135878145.6309</v>
      </c>
      <c r="M217" s="70">
        <f t="shared" si="53"/>
        <v>241990328.2031</v>
      </c>
      <c r="N217" s="69"/>
      <c r="O217" s="181"/>
      <c r="P217" s="71">
        <v>13</v>
      </c>
      <c r="Q217" s="187"/>
      <c r="R217" s="65" t="s">
        <v>556</v>
      </c>
      <c r="S217" s="65">
        <v>3066151.3994999998</v>
      </c>
      <c r="T217" s="65">
        <v>0</v>
      </c>
      <c r="U217" s="65">
        <v>116142339.1566</v>
      </c>
      <c r="V217" s="65">
        <v>6136904.4095999999</v>
      </c>
      <c r="W217" s="65">
        <v>3576254.7167000002</v>
      </c>
      <c r="X217" s="65">
        <f t="shared" si="58"/>
        <v>1788127.3583500001</v>
      </c>
      <c r="Y217" s="65">
        <f t="shared" si="59"/>
        <v>1788127.3583500001</v>
      </c>
      <c r="Z217" s="65">
        <v>148834768.10769999</v>
      </c>
      <c r="AA217" s="70">
        <f t="shared" si="54"/>
        <v>275968290.43175</v>
      </c>
    </row>
    <row r="218" spans="1:27" ht="24.9" customHeight="1">
      <c r="A218" s="179"/>
      <c r="B218" s="181"/>
      <c r="C218" s="61">
        <v>17</v>
      </c>
      <c r="D218" s="65" t="s">
        <v>557</v>
      </c>
      <c r="E218" s="65">
        <v>3190375.2116999999</v>
      </c>
      <c r="F218" s="65">
        <v>0</v>
      </c>
      <c r="G218" s="65">
        <v>120847796.34100001</v>
      </c>
      <c r="H218" s="65">
        <v>7343523.2741999999</v>
      </c>
      <c r="I218" s="65">
        <v>3721145.1466000001</v>
      </c>
      <c r="J218" s="65">
        <f t="shared" si="50"/>
        <v>1860572.5733</v>
      </c>
      <c r="K218" s="65">
        <f t="shared" si="56"/>
        <v>1860572.5733</v>
      </c>
      <c r="L218" s="78">
        <v>169389566.662</v>
      </c>
      <c r="M218" s="70">
        <f t="shared" si="53"/>
        <v>302631834.06220001</v>
      </c>
      <c r="N218" s="69"/>
      <c r="O218" s="181"/>
      <c r="P218" s="71">
        <v>14</v>
      </c>
      <c r="Q218" s="187"/>
      <c r="R218" s="65" t="s">
        <v>558</v>
      </c>
      <c r="S218" s="65">
        <v>3834640.7316000001</v>
      </c>
      <c r="T218" s="65">
        <v>0</v>
      </c>
      <c r="U218" s="65">
        <v>145251843.875</v>
      </c>
      <c r="V218" s="65">
        <v>7105435.1490000002</v>
      </c>
      <c r="W218" s="65">
        <v>4472594.5380999995</v>
      </c>
      <c r="X218" s="65">
        <f t="shared" si="58"/>
        <v>2236297.2690499998</v>
      </c>
      <c r="Y218" s="65">
        <f t="shared" si="59"/>
        <v>2236297.2690499998</v>
      </c>
      <c r="Z218" s="65">
        <v>176235833.56619999</v>
      </c>
      <c r="AA218" s="70">
        <f t="shared" si="54"/>
        <v>334664050.59085</v>
      </c>
    </row>
    <row r="219" spans="1:27" ht="24.9" customHeight="1">
      <c r="A219" s="179"/>
      <c r="B219" s="181"/>
      <c r="C219" s="61">
        <v>18</v>
      </c>
      <c r="D219" s="65" t="s">
        <v>559</v>
      </c>
      <c r="E219" s="65">
        <v>3354349.1203000001</v>
      </c>
      <c r="F219" s="65">
        <v>0</v>
      </c>
      <c r="G219" s="65">
        <v>127058942.10879999</v>
      </c>
      <c r="H219" s="65">
        <v>7019178.8896000003</v>
      </c>
      <c r="I219" s="65">
        <v>3912398.7368999999</v>
      </c>
      <c r="J219" s="65">
        <f t="shared" si="50"/>
        <v>1956199.36845</v>
      </c>
      <c r="K219" s="65">
        <f t="shared" si="56"/>
        <v>1956199.36845</v>
      </c>
      <c r="L219" s="78">
        <v>160213418.34560001</v>
      </c>
      <c r="M219" s="70">
        <f t="shared" si="53"/>
        <v>299602087.83275002</v>
      </c>
      <c r="N219" s="69"/>
      <c r="O219" s="181"/>
      <c r="P219" s="71">
        <v>15</v>
      </c>
      <c r="Q219" s="187"/>
      <c r="R219" s="65" t="s">
        <v>560</v>
      </c>
      <c r="S219" s="65">
        <v>2544930.2116</v>
      </c>
      <c r="T219" s="65">
        <v>0</v>
      </c>
      <c r="U219" s="65">
        <v>96399071.423299998</v>
      </c>
      <c r="V219" s="65">
        <v>5336384.2205999997</v>
      </c>
      <c r="W219" s="65">
        <v>2968320.0490000001</v>
      </c>
      <c r="X219" s="65">
        <f t="shared" si="58"/>
        <v>1484160.0245000001</v>
      </c>
      <c r="Y219" s="65">
        <f t="shared" si="59"/>
        <v>1484160.0245000001</v>
      </c>
      <c r="Z219" s="65">
        <v>126186951.9804</v>
      </c>
      <c r="AA219" s="70">
        <f t="shared" si="54"/>
        <v>231951497.86039999</v>
      </c>
    </row>
    <row r="220" spans="1:27" ht="24.9" customHeight="1">
      <c r="A220" s="179"/>
      <c r="B220" s="181"/>
      <c r="C220" s="61">
        <v>19</v>
      </c>
      <c r="D220" s="65" t="s">
        <v>561</v>
      </c>
      <c r="E220" s="65">
        <v>4380682.3180999998</v>
      </c>
      <c r="F220" s="65">
        <v>0</v>
      </c>
      <c r="G220" s="65">
        <v>165935280.1674</v>
      </c>
      <c r="H220" s="65">
        <v>9039205.3129999992</v>
      </c>
      <c r="I220" s="65">
        <v>5109478.8744999999</v>
      </c>
      <c r="J220" s="65">
        <f t="shared" si="50"/>
        <v>2554739.43725</v>
      </c>
      <c r="K220" s="65">
        <f t="shared" si="56"/>
        <v>2554739.43725</v>
      </c>
      <c r="L220" s="78">
        <v>217362741.54589999</v>
      </c>
      <c r="M220" s="70">
        <f t="shared" si="53"/>
        <v>399272648.78165001</v>
      </c>
      <c r="N220" s="69"/>
      <c r="O220" s="181"/>
      <c r="P220" s="71">
        <v>16</v>
      </c>
      <c r="Q220" s="187"/>
      <c r="R220" s="65" t="s">
        <v>562</v>
      </c>
      <c r="S220" s="65">
        <v>4206076.9397</v>
      </c>
      <c r="T220" s="65">
        <v>0</v>
      </c>
      <c r="U220" s="65">
        <v>159321426.37239999</v>
      </c>
      <c r="V220" s="65">
        <v>7711680.7034</v>
      </c>
      <c r="W220" s="65">
        <v>4905825.0993999997</v>
      </c>
      <c r="X220" s="65">
        <f t="shared" si="58"/>
        <v>2452912.5496999999</v>
      </c>
      <c r="Y220" s="65">
        <f t="shared" si="59"/>
        <v>2452912.5496999999</v>
      </c>
      <c r="Z220" s="65">
        <v>193387353.3328</v>
      </c>
      <c r="AA220" s="70">
        <f t="shared" si="54"/>
        <v>367079449.898</v>
      </c>
    </row>
    <row r="221" spans="1:27" ht="24.9" customHeight="1">
      <c r="A221" s="179"/>
      <c r="B221" s="181"/>
      <c r="C221" s="61">
        <v>20</v>
      </c>
      <c r="D221" s="65" t="s">
        <v>563</v>
      </c>
      <c r="E221" s="65">
        <v>3472634.5654000002</v>
      </c>
      <c r="F221" s="65">
        <v>0</v>
      </c>
      <c r="G221" s="65">
        <v>131539460.6815</v>
      </c>
      <c r="H221" s="65">
        <v>7817504.7199999997</v>
      </c>
      <c r="I221" s="65">
        <v>4050362.8574000001</v>
      </c>
      <c r="J221" s="65">
        <f t="shared" si="50"/>
        <v>2025181.4287</v>
      </c>
      <c r="K221" s="65">
        <f t="shared" si="56"/>
        <v>2025181.4287</v>
      </c>
      <c r="L221" s="78">
        <v>182799153.0544</v>
      </c>
      <c r="M221" s="70">
        <f t="shared" si="53"/>
        <v>327653934.44999999</v>
      </c>
      <c r="N221" s="69"/>
      <c r="O221" s="181"/>
      <c r="P221" s="71">
        <v>17</v>
      </c>
      <c r="Q221" s="187"/>
      <c r="R221" s="65" t="s">
        <v>564</v>
      </c>
      <c r="S221" s="65">
        <v>3388956.9364999998</v>
      </c>
      <c r="T221" s="65">
        <v>0</v>
      </c>
      <c r="U221" s="65">
        <v>128369846.95640001</v>
      </c>
      <c r="V221" s="65">
        <v>6133891.4303000001</v>
      </c>
      <c r="W221" s="65">
        <v>3952764.1168</v>
      </c>
      <c r="X221" s="65">
        <f t="shared" si="58"/>
        <v>1976382.0584</v>
      </c>
      <c r="Y221" s="65">
        <f t="shared" si="59"/>
        <v>1976382.0584</v>
      </c>
      <c r="Z221" s="65">
        <v>148749526.7818</v>
      </c>
      <c r="AA221" s="70">
        <f t="shared" si="54"/>
        <v>288618604.16339999</v>
      </c>
    </row>
    <row r="222" spans="1:27" ht="24.9" customHeight="1">
      <c r="A222" s="179"/>
      <c r="B222" s="181"/>
      <c r="C222" s="61">
        <v>21</v>
      </c>
      <c r="D222" s="65" t="s">
        <v>565</v>
      </c>
      <c r="E222" s="65">
        <v>2754107.5951999999</v>
      </c>
      <c r="F222" s="65">
        <v>0</v>
      </c>
      <c r="G222" s="65">
        <v>104322473.589</v>
      </c>
      <c r="H222" s="65">
        <v>6758004.7438000003</v>
      </c>
      <c r="I222" s="65">
        <v>3212297.4356</v>
      </c>
      <c r="J222" s="65">
        <f t="shared" si="50"/>
        <v>1606148.7178</v>
      </c>
      <c r="K222" s="65">
        <f t="shared" si="56"/>
        <v>1606148.7178</v>
      </c>
      <c r="L222" s="78">
        <v>152824442.8845</v>
      </c>
      <c r="M222" s="70">
        <f t="shared" si="53"/>
        <v>268265177.53029999</v>
      </c>
      <c r="N222" s="69"/>
      <c r="O222" s="182"/>
      <c r="P222" s="71">
        <v>18</v>
      </c>
      <c r="Q222" s="188"/>
      <c r="R222" s="65" t="s">
        <v>566</v>
      </c>
      <c r="S222" s="65">
        <v>3976144.3695</v>
      </c>
      <c r="T222" s="65">
        <v>0</v>
      </c>
      <c r="U222" s="65">
        <v>150611841.27059999</v>
      </c>
      <c r="V222" s="65">
        <v>6975081.1556000002</v>
      </c>
      <c r="W222" s="65">
        <v>4637639.5691999998</v>
      </c>
      <c r="X222" s="65">
        <f t="shared" si="58"/>
        <v>2318819.7845999999</v>
      </c>
      <c r="Y222" s="65">
        <f t="shared" si="59"/>
        <v>2318819.7845999999</v>
      </c>
      <c r="Z222" s="65">
        <v>172547939.97600001</v>
      </c>
      <c r="AA222" s="70">
        <f t="shared" si="54"/>
        <v>336429826.55629998</v>
      </c>
    </row>
    <row r="223" spans="1:27" ht="24.9" customHeight="1">
      <c r="A223" s="179"/>
      <c r="B223" s="181"/>
      <c r="C223" s="61">
        <v>22</v>
      </c>
      <c r="D223" s="65" t="s">
        <v>567</v>
      </c>
      <c r="E223" s="65">
        <v>3236039.7527000001</v>
      </c>
      <c r="F223" s="65">
        <v>0</v>
      </c>
      <c r="G223" s="65">
        <v>122577517.3867</v>
      </c>
      <c r="H223" s="65">
        <v>7566188.1330000004</v>
      </c>
      <c r="I223" s="65">
        <v>3774406.7141999998</v>
      </c>
      <c r="J223" s="65">
        <f t="shared" si="50"/>
        <v>1887203.3570999999</v>
      </c>
      <c r="K223" s="65">
        <f t="shared" si="56"/>
        <v>1887203.3570999999</v>
      </c>
      <c r="L223" s="78">
        <v>175689061.47850001</v>
      </c>
      <c r="M223" s="70">
        <f t="shared" si="53"/>
        <v>310956010.10799998</v>
      </c>
      <c r="N223" s="69"/>
      <c r="O223" s="61"/>
      <c r="P223" s="173" t="s">
        <v>568</v>
      </c>
      <c r="Q223" s="174"/>
      <c r="R223" s="66"/>
      <c r="S223" s="66">
        <f t="shared" ref="S223:W223" si="60">SUM(S205:S222)</f>
        <v>63062808.631999999</v>
      </c>
      <c r="T223" s="66">
        <f t="shared" si="60"/>
        <v>0</v>
      </c>
      <c r="U223" s="66">
        <f t="shared" si="60"/>
        <v>2388747701.5524998</v>
      </c>
      <c r="V223" s="66">
        <f t="shared" si="60"/>
        <v>119878827.9356</v>
      </c>
      <c r="W223" s="66">
        <f t="shared" si="60"/>
        <v>73554315.305199996</v>
      </c>
      <c r="X223" s="66">
        <f t="shared" ref="X223" si="61">SUM(X205:X222)</f>
        <v>36777157.652599998</v>
      </c>
      <c r="Y223" s="66">
        <f t="shared" si="59"/>
        <v>36777157.652599998</v>
      </c>
      <c r="Z223" s="66">
        <f>SUM(Z205:Z222)</f>
        <v>2945376341.1469998</v>
      </c>
      <c r="AA223" s="66">
        <f>SUM(AA205:AA222)</f>
        <v>5553842836.9196997</v>
      </c>
    </row>
    <row r="224" spans="1:27" ht="24.9" customHeight="1">
      <c r="A224" s="179"/>
      <c r="B224" s="181"/>
      <c r="C224" s="61">
        <v>23</v>
      </c>
      <c r="D224" s="65" t="s">
        <v>569</v>
      </c>
      <c r="E224" s="65">
        <v>4021466.9273999999</v>
      </c>
      <c r="F224" s="65">
        <v>0</v>
      </c>
      <c r="G224" s="65">
        <v>152328608.3822</v>
      </c>
      <c r="H224" s="65">
        <v>8838972.9381000008</v>
      </c>
      <c r="I224" s="65">
        <v>4690502.2593</v>
      </c>
      <c r="J224" s="65">
        <f t="shared" si="50"/>
        <v>2345251.12965</v>
      </c>
      <c r="K224" s="65">
        <f t="shared" si="56"/>
        <v>2345251.12965</v>
      </c>
      <c r="L224" s="78">
        <v>211697892.52559999</v>
      </c>
      <c r="M224" s="70">
        <f t="shared" si="53"/>
        <v>379232191.90294999</v>
      </c>
      <c r="N224" s="69"/>
      <c r="O224" s="180">
        <v>29</v>
      </c>
      <c r="P224" s="71">
        <v>1</v>
      </c>
      <c r="Q224" s="180" t="s">
        <v>117</v>
      </c>
      <c r="R224" s="65" t="s">
        <v>570</v>
      </c>
      <c r="S224" s="65">
        <v>2484904.2409000001</v>
      </c>
      <c r="T224" s="65">
        <v>0</v>
      </c>
      <c r="U224" s="65">
        <v>94125355.6998</v>
      </c>
      <c r="V224" s="65">
        <v>4948214.7666999996</v>
      </c>
      <c r="W224" s="65">
        <v>2898307.7982000001</v>
      </c>
      <c r="X224" s="65">
        <v>0</v>
      </c>
      <c r="Y224" s="65">
        <f t="shared" si="59"/>
        <v>2898307.7982000001</v>
      </c>
      <c r="Z224" s="65">
        <v>123215163.2948</v>
      </c>
      <c r="AA224" s="70">
        <f t="shared" si="54"/>
        <v>227671945.80039999</v>
      </c>
    </row>
    <row r="225" spans="1:27" ht="24.9" customHeight="1">
      <c r="A225" s="179"/>
      <c r="B225" s="181"/>
      <c r="C225" s="61">
        <v>24</v>
      </c>
      <c r="D225" s="65" t="s">
        <v>571</v>
      </c>
      <c r="E225" s="65">
        <v>3309431.6209999998</v>
      </c>
      <c r="F225" s="65">
        <v>0</v>
      </c>
      <c r="G225" s="65">
        <v>125357518.15719999</v>
      </c>
      <c r="H225" s="65">
        <v>6950266.9354999997</v>
      </c>
      <c r="I225" s="65">
        <v>3860008.4933000002</v>
      </c>
      <c r="J225" s="65">
        <f t="shared" si="50"/>
        <v>1930004.2466500001</v>
      </c>
      <c r="K225" s="65">
        <f t="shared" si="56"/>
        <v>1930004.2466500001</v>
      </c>
      <c r="L225" s="78">
        <v>158263804.4729</v>
      </c>
      <c r="M225" s="70">
        <f t="shared" si="53"/>
        <v>295811025.43325001</v>
      </c>
      <c r="N225" s="69"/>
      <c r="O225" s="181"/>
      <c r="P225" s="71">
        <v>2</v>
      </c>
      <c r="Q225" s="181"/>
      <c r="R225" s="65" t="s">
        <v>572</v>
      </c>
      <c r="S225" s="65">
        <v>2491874.7412</v>
      </c>
      <c r="T225" s="65">
        <v>0</v>
      </c>
      <c r="U225" s="65">
        <v>94389390.348800004</v>
      </c>
      <c r="V225" s="65">
        <v>4862327.8005999997</v>
      </c>
      <c r="W225" s="65">
        <v>2906437.9526999998</v>
      </c>
      <c r="X225" s="65">
        <v>0</v>
      </c>
      <c r="Y225" s="65">
        <f t="shared" si="59"/>
        <v>2906437.9526999998</v>
      </c>
      <c r="Z225" s="65">
        <v>120785303.0087</v>
      </c>
      <c r="AA225" s="70">
        <f t="shared" si="54"/>
        <v>225435333.852</v>
      </c>
    </row>
    <row r="226" spans="1:27" ht="24.9" customHeight="1">
      <c r="A226" s="179"/>
      <c r="B226" s="182"/>
      <c r="C226" s="61">
        <v>25</v>
      </c>
      <c r="D226" s="65" t="s">
        <v>573</v>
      </c>
      <c r="E226" s="65">
        <v>3178187.9470000002</v>
      </c>
      <c r="F226" s="65">
        <v>0</v>
      </c>
      <c r="G226" s="65">
        <v>120386156.56559999</v>
      </c>
      <c r="H226" s="65">
        <v>6715834.4025999997</v>
      </c>
      <c r="I226" s="65">
        <v>3706930.3354000002</v>
      </c>
      <c r="J226" s="65">
        <f t="shared" si="50"/>
        <v>1853465.1677000001</v>
      </c>
      <c r="K226" s="65">
        <f t="shared" si="56"/>
        <v>1853465.1677000001</v>
      </c>
      <c r="L226" s="78">
        <v>151631385.9874</v>
      </c>
      <c r="M226" s="70">
        <f t="shared" si="53"/>
        <v>283765030.07029998</v>
      </c>
      <c r="N226" s="69"/>
      <c r="O226" s="181"/>
      <c r="P226" s="71">
        <v>3</v>
      </c>
      <c r="Q226" s="181"/>
      <c r="R226" s="65" t="s">
        <v>574</v>
      </c>
      <c r="S226" s="65">
        <v>3104457.3574000001</v>
      </c>
      <c r="T226" s="65">
        <v>0</v>
      </c>
      <c r="U226" s="65">
        <v>117593325.41410001</v>
      </c>
      <c r="V226" s="65">
        <v>5791792.1359999999</v>
      </c>
      <c r="W226" s="65">
        <v>3620933.4830999998</v>
      </c>
      <c r="X226" s="65">
        <v>0</v>
      </c>
      <c r="Y226" s="65">
        <f t="shared" si="59"/>
        <v>3620933.4830999998</v>
      </c>
      <c r="Z226" s="65">
        <v>147081126.21900001</v>
      </c>
      <c r="AA226" s="70">
        <f t="shared" si="54"/>
        <v>277191634.60960001</v>
      </c>
    </row>
    <row r="227" spans="1:27" ht="24.9" customHeight="1">
      <c r="A227" s="61"/>
      <c r="B227" s="172" t="s">
        <v>575</v>
      </c>
      <c r="C227" s="173"/>
      <c r="D227" s="66"/>
      <c r="E227" s="66">
        <f>SUM(E202:E226)</f>
        <v>81387882.726300001</v>
      </c>
      <c r="F227" s="66">
        <f t="shared" ref="F227:M227" si="62">SUM(F202:F226)</f>
        <v>0</v>
      </c>
      <c r="G227" s="66">
        <f t="shared" si="62"/>
        <v>3082880734.5381999</v>
      </c>
      <c r="H227" s="66">
        <f t="shared" si="62"/>
        <v>181327676.52829999</v>
      </c>
      <c r="I227" s="66">
        <f t="shared" si="62"/>
        <v>94928058.5185</v>
      </c>
      <c r="J227" s="66">
        <f t="shared" si="62"/>
        <v>47464029.25925</v>
      </c>
      <c r="K227" s="66">
        <f t="shared" si="62"/>
        <v>47464029.25925</v>
      </c>
      <c r="L227" s="66">
        <f t="shared" si="62"/>
        <v>4170789193.8704</v>
      </c>
      <c r="M227" s="66">
        <f t="shared" si="62"/>
        <v>7563849516.9224501</v>
      </c>
      <c r="N227" s="69"/>
      <c r="O227" s="181"/>
      <c r="P227" s="71">
        <v>4</v>
      </c>
      <c r="Q227" s="181"/>
      <c r="R227" s="65" t="s">
        <v>576</v>
      </c>
      <c r="S227" s="65">
        <v>2744271.6853999998</v>
      </c>
      <c r="T227" s="65">
        <v>0</v>
      </c>
      <c r="U227" s="65">
        <v>103949900.4744</v>
      </c>
      <c r="V227" s="65">
        <v>4944223.9901999999</v>
      </c>
      <c r="W227" s="65">
        <v>3200825.1647999999</v>
      </c>
      <c r="X227" s="65">
        <v>0</v>
      </c>
      <c r="Y227" s="65">
        <f t="shared" si="59"/>
        <v>3200825.1647999999</v>
      </c>
      <c r="Z227" s="65">
        <v>123102258.7462</v>
      </c>
      <c r="AA227" s="70">
        <f t="shared" si="54"/>
        <v>237941480.06099999</v>
      </c>
    </row>
    <row r="228" spans="1:27" ht="24.9" customHeight="1">
      <c r="A228" s="179"/>
      <c r="B228" s="180" t="s">
        <v>577</v>
      </c>
      <c r="C228" s="61">
        <v>1</v>
      </c>
      <c r="D228" s="65" t="s">
        <v>578</v>
      </c>
      <c r="E228" s="65">
        <v>3609045.2629</v>
      </c>
      <c r="F228" s="65">
        <f>-37173.1662</f>
        <v>-37173.1662</v>
      </c>
      <c r="G228" s="65">
        <v>136706543.26320001</v>
      </c>
      <c r="H228" s="65">
        <v>5716486.3057000004</v>
      </c>
      <c r="I228" s="65">
        <v>4209467.6557999998</v>
      </c>
      <c r="J228" s="65">
        <v>0</v>
      </c>
      <c r="K228" s="65">
        <f t="shared" ref="K228:K259" si="63">I228-J228</f>
        <v>4209467.6557999998</v>
      </c>
      <c r="L228" s="78">
        <v>158661819.18610001</v>
      </c>
      <c r="M228" s="70">
        <f t="shared" si="53"/>
        <v>308866188.50749999</v>
      </c>
      <c r="N228" s="69"/>
      <c r="O228" s="181"/>
      <c r="P228" s="71">
        <v>5</v>
      </c>
      <c r="Q228" s="181"/>
      <c r="R228" s="65" t="s">
        <v>579</v>
      </c>
      <c r="S228" s="65">
        <v>2596942.0690000001</v>
      </c>
      <c r="T228" s="65">
        <v>0</v>
      </c>
      <c r="U228" s="65">
        <v>98369221.621600002</v>
      </c>
      <c r="V228" s="65">
        <v>4886568.0722000003</v>
      </c>
      <c r="W228" s="65">
        <v>3028984.9106999999</v>
      </c>
      <c r="X228" s="65">
        <v>0</v>
      </c>
      <c r="Y228" s="65">
        <f t="shared" si="59"/>
        <v>3028984.9106999999</v>
      </c>
      <c r="Z228" s="65">
        <v>121471093.6004</v>
      </c>
      <c r="AA228" s="70">
        <f t="shared" si="54"/>
        <v>230352810.2739</v>
      </c>
    </row>
    <row r="229" spans="1:27" ht="24.9" customHeight="1">
      <c r="A229" s="179"/>
      <c r="B229" s="181"/>
      <c r="C229" s="61">
        <v>2</v>
      </c>
      <c r="D229" s="65" t="s">
        <v>580</v>
      </c>
      <c r="E229" s="65">
        <v>3388887.8309999998</v>
      </c>
      <c r="F229" s="65">
        <f>-34905.5447</f>
        <v>-34905.544699999999</v>
      </c>
      <c r="G229" s="65">
        <v>128367229.31649999</v>
      </c>
      <c r="H229" s="65">
        <v>5772061.5625</v>
      </c>
      <c r="I229" s="65">
        <v>3952683.5144000002</v>
      </c>
      <c r="J229" s="65">
        <v>0</v>
      </c>
      <c r="K229" s="65">
        <f t="shared" si="63"/>
        <v>3952683.5144000002</v>
      </c>
      <c r="L229" s="78">
        <v>160234119.56709999</v>
      </c>
      <c r="M229" s="70">
        <f t="shared" si="53"/>
        <v>301680076.24680001</v>
      </c>
      <c r="N229" s="69"/>
      <c r="O229" s="181"/>
      <c r="P229" s="71">
        <v>6</v>
      </c>
      <c r="Q229" s="181"/>
      <c r="R229" s="65" t="s">
        <v>581</v>
      </c>
      <c r="S229" s="65">
        <v>2957789.4622</v>
      </c>
      <c r="T229" s="65">
        <v>0</v>
      </c>
      <c r="U229" s="65">
        <v>112037711.81380001</v>
      </c>
      <c r="V229" s="65">
        <v>5666338.4977000002</v>
      </c>
      <c r="W229" s="65">
        <v>3449865.0383000001</v>
      </c>
      <c r="X229" s="65">
        <v>0</v>
      </c>
      <c r="Y229" s="65">
        <f t="shared" si="59"/>
        <v>3449865.0383000001</v>
      </c>
      <c r="Z229" s="65">
        <v>143531870.40790001</v>
      </c>
      <c r="AA229" s="70">
        <f t="shared" si="54"/>
        <v>267643575.21990001</v>
      </c>
    </row>
    <row r="230" spans="1:27" ht="24.9" customHeight="1">
      <c r="A230" s="179"/>
      <c r="B230" s="181"/>
      <c r="C230" s="61">
        <v>3</v>
      </c>
      <c r="D230" s="65" t="s">
        <v>582</v>
      </c>
      <c r="E230" s="65">
        <v>3418061.4559999998</v>
      </c>
      <c r="F230" s="65">
        <f>-35206.033</f>
        <v>-35206.033000000003</v>
      </c>
      <c r="G230" s="65">
        <v>129472293.1627</v>
      </c>
      <c r="H230" s="65">
        <v>5777303.0096000005</v>
      </c>
      <c r="I230" s="65">
        <v>3986710.6386000002</v>
      </c>
      <c r="J230" s="65">
        <v>0</v>
      </c>
      <c r="K230" s="65">
        <f t="shared" si="63"/>
        <v>3986710.6386000002</v>
      </c>
      <c r="L230" s="78">
        <v>160382407.30759999</v>
      </c>
      <c r="M230" s="70">
        <f t="shared" si="53"/>
        <v>303001569.54149997</v>
      </c>
      <c r="N230" s="69"/>
      <c r="O230" s="181"/>
      <c r="P230" s="71">
        <v>7</v>
      </c>
      <c r="Q230" s="181"/>
      <c r="R230" s="65" t="s">
        <v>583</v>
      </c>
      <c r="S230" s="65">
        <v>2479067.0274</v>
      </c>
      <c r="T230" s="65">
        <v>0</v>
      </c>
      <c r="U230" s="65">
        <v>93904248.671800002</v>
      </c>
      <c r="V230" s="65">
        <v>5035011.3114</v>
      </c>
      <c r="W230" s="65">
        <v>2891499.4709999999</v>
      </c>
      <c r="X230" s="65">
        <v>0</v>
      </c>
      <c r="Y230" s="65">
        <f t="shared" si="59"/>
        <v>2891499.4709999999</v>
      </c>
      <c r="Z230" s="65">
        <v>125670756.8114</v>
      </c>
      <c r="AA230" s="70">
        <f t="shared" si="54"/>
        <v>229980583.29300001</v>
      </c>
    </row>
    <row r="231" spans="1:27" ht="24.9" customHeight="1">
      <c r="A231" s="179"/>
      <c r="B231" s="181"/>
      <c r="C231" s="61">
        <v>4</v>
      </c>
      <c r="D231" s="65" t="s">
        <v>99</v>
      </c>
      <c r="E231" s="65">
        <v>3295966.3424999998</v>
      </c>
      <c r="F231" s="65">
        <f>-33948.4533</f>
        <v>-33948.453300000001</v>
      </c>
      <c r="G231" s="65">
        <v>124847468.6742</v>
      </c>
      <c r="H231" s="65">
        <v>5433539.1204000004</v>
      </c>
      <c r="I231" s="65">
        <v>3844303.0504999999</v>
      </c>
      <c r="J231" s="65">
        <v>0</v>
      </c>
      <c r="K231" s="65">
        <f t="shared" si="63"/>
        <v>3844303.0504999999</v>
      </c>
      <c r="L231" s="78">
        <v>150656854.52090001</v>
      </c>
      <c r="M231" s="70">
        <f t="shared" si="53"/>
        <v>288044183.25520003</v>
      </c>
      <c r="N231" s="69"/>
      <c r="O231" s="181"/>
      <c r="P231" s="71">
        <v>8</v>
      </c>
      <c r="Q231" s="181"/>
      <c r="R231" s="65" t="s">
        <v>584</v>
      </c>
      <c r="S231" s="65">
        <v>2574638.3783999998</v>
      </c>
      <c r="T231" s="65">
        <v>0</v>
      </c>
      <c r="U231" s="65">
        <v>97524383.1065</v>
      </c>
      <c r="V231" s="65">
        <v>4946372.8699000003</v>
      </c>
      <c r="W231" s="65">
        <v>3002970.6446000002</v>
      </c>
      <c r="X231" s="65">
        <v>0</v>
      </c>
      <c r="Y231" s="65">
        <f t="shared" si="59"/>
        <v>3002970.6446000002</v>
      </c>
      <c r="Z231" s="65">
        <v>123163053.50309999</v>
      </c>
      <c r="AA231" s="70">
        <f t="shared" si="54"/>
        <v>231211418.5025</v>
      </c>
    </row>
    <row r="232" spans="1:27" ht="24.9" customHeight="1">
      <c r="A232" s="179"/>
      <c r="B232" s="181"/>
      <c r="C232" s="61">
        <v>5</v>
      </c>
      <c r="D232" s="65" t="s">
        <v>585</v>
      </c>
      <c r="E232" s="65">
        <v>3285270.7503999998</v>
      </c>
      <c r="F232" s="65">
        <f>-33838.2887</f>
        <v>-33838.288699999997</v>
      </c>
      <c r="G232" s="65">
        <v>124442331.7657</v>
      </c>
      <c r="H232" s="65">
        <v>5647085.4529999997</v>
      </c>
      <c r="I232" s="65">
        <v>3831828.0754999998</v>
      </c>
      <c r="J232" s="65">
        <v>0</v>
      </c>
      <c r="K232" s="65">
        <f t="shared" si="63"/>
        <v>3831828.0754999998</v>
      </c>
      <c r="L232" s="78">
        <v>156698373.70199999</v>
      </c>
      <c r="M232" s="70">
        <f t="shared" si="53"/>
        <v>293871051.45789999</v>
      </c>
      <c r="N232" s="69"/>
      <c r="O232" s="181"/>
      <c r="P232" s="71">
        <v>9</v>
      </c>
      <c r="Q232" s="181"/>
      <c r="R232" s="65" t="s">
        <v>586</v>
      </c>
      <c r="S232" s="65">
        <v>2532284.5951</v>
      </c>
      <c r="T232" s="65">
        <v>0</v>
      </c>
      <c r="U232" s="65">
        <v>95920069.810299993</v>
      </c>
      <c r="V232" s="65">
        <v>4928181.2964000003</v>
      </c>
      <c r="W232" s="65">
        <v>2953570.6321999999</v>
      </c>
      <c r="X232" s="65">
        <v>0</v>
      </c>
      <c r="Y232" s="65">
        <f t="shared" si="59"/>
        <v>2953570.6321999999</v>
      </c>
      <c r="Z232" s="65">
        <v>122648388.89390001</v>
      </c>
      <c r="AA232" s="70">
        <f t="shared" si="54"/>
        <v>228982495.2279</v>
      </c>
    </row>
    <row r="233" spans="1:27" ht="24.9" customHeight="1">
      <c r="A233" s="179"/>
      <c r="B233" s="181"/>
      <c r="C233" s="61">
        <v>6</v>
      </c>
      <c r="D233" s="65" t="s">
        <v>587</v>
      </c>
      <c r="E233" s="65">
        <v>3414684.0562999998</v>
      </c>
      <c r="F233" s="65">
        <f>-35171.2458</f>
        <v>-35171.245799999997</v>
      </c>
      <c r="G233" s="65">
        <v>129344361.0889</v>
      </c>
      <c r="H233" s="65">
        <v>5505941.5827000001</v>
      </c>
      <c r="I233" s="65">
        <v>3982771.3544000001</v>
      </c>
      <c r="J233" s="65">
        <v>0</v>
      </c>
      <c r="K233" s="65">
        <f t="shared" si="63"/>
        <v>3982771.3544000001</v>
      </c>
      <c r="L233" s="78">
        <v>152705219.66549999</v>
      </c>
      <c r="M233" s="70">
        <f t="shared" si="53"/>
        <v>294917806.50199997</v>
      </c>
      <c r="N233" s="69"/>
      <c r="O233" s="181"/>
      <c r="P233" s="71">
        <v>10</v>
      </c>
      <c r="Q233" s="181"/>
      <c r="R233" s="65" t="s">
        <v>588</v>
      </c>
      <c r="S233" s="65">
        <v>2874643.4134999998</v>
      </c>
      <c r="T233" s="65">
        <v>0</v>
      </c>
      <c r="U233" s="65">
        <v>108888233.74070001</v>
      </c>
      <c r="V233" s="65">
        <v>5589967.9984999998</v>
      </c>
      <c r="W233" s="65">
        <v>3352886.3146000002</v>
      </c>
      <c r="X233" s="65">
        <v>0</v>
      </c>
      <c r="Y233" s="65">
        <f t="shared" si="59"/>
        <v>3352886.3146000002</v>
      </c>
      <c r="Z233" s="65">
        <v>141371244.04539999</v>
      </c>
      <c r="AA233" s="70">
        <f t="shared" si="54"/>
        <v>262076975.51269999</v>
      </c>
    </row>
    <row r="234" spans="1:27" ht="24.9" customHeight="1">
      <c r="A234" s="179"/>
      <c r="B234" s="181"/>
      <c r="C234" s="61">
        <v>7</v>
      </c>
      <c r="D234" s="65" t="s">
        <v>589</v>
      </c>
      <c r="E234" s="65">
        <v>3989798.1897999998</v>
      </c>
      <c r="F234" s="65">
        <f>-41094.9214</f>
        <v>-41094.921399999999</v>
      </c>
      <c r="G234" s="65">
        <v>151129032.5059</v>
      </c>
      <c r="H234" s="65">
        <v>6431426.5114000002</v>
      </c>
      <c r="I234" s="65">
        <v>4653564.9209000003</v>
      </c>
      <c r="J234" s="65">
        <v>0</v>
      </c>
      <c r="K234" s="65">
        <f t="shared" si="63"/>
        <v>4653564.9209000003</v>
      </c>
      <c r="L234" s="78">
        <v>178888459.99250001</v>
      </c>
      <c r="M234" s="70">
        <f t="shared" si="53"/>
        <v>345051187.19910002</v>
      </c>
      <c r="N234" s="69"/>
      <c r="O234" s="181"/>
      <c r="P234" s="71">
        <v>11</v>
      </c>
      <c r="Q234" s="181"/>
      <c r="R234" s="65" t="s">
        <v>590</v>
      </c>
      <c r="S234" s="65">
        <v>3043760.4582000002</v>
      </c>
      <c r="T234" s="65">
        <v>0</v>
      </c>
      <c r="U234" s="65">
        <v>115294195.6778</v>
      </c>
      <c r="V234" s="65">
        <v>5983508.5805000002</v>
      </c>
      <c r="W234" s="65">
        <v>3550138.6839999999</v>
      </c>
      <c r="X234" s="65">
        <v>0</v>
      </c>
      <c r="Y234" s="65">
        <f t="shared" si="59"/>
        <v>3550138.6839999999</v>
      </c>
      <c r="Z234" s="65">
        <v>152505047.8691</v>
      </c>
      <c r="AA234" s="70">
        <f t="shared" si="54"/>
        <v>280376651.26959997</v>
      </c>
    </row>
    <row r="235" spans="1:27" ht="24.9" customHeight="1">
      <c r="A235" s="179"/>
      <c r="B235" s="181"/>
      <c r="C235" s="61">
        <v>8</v>
      </c>
      <c r="D235" s="65" t="s">
        <v>591</v>
      </c>
      <c r="E235" s="65">
        <v>3534056.9378</v>
      </c>
      <c r="F235" s="65">
        <f>-36400.7865</f>
        <v>-36400.786500000002</v>
      </c>
      <c r="G235" s="65">
        <v>133866070.5168</v>
      </c>
      <c r="H235" s="65">
        <v>5708811.7356000002</v>
      </c>
      <c r="I235" s="65">
        <v>4122003.8235999998</v>
      </c>
      <c r="J235" s="65">
        <v>0</v>
      </c>
      <c r="K235" s="65">
        <f t="shared" si="63"/>
        <v>4122003.8235999998</v>
      </c>
      <c r="L235" s="78">
        <v>158444695.05410001</v>
      </c>
      <c r="M235" s="70">
        <f t="shared" si="53"/>
        <v>305639237.28140002</v>
      </c>
      <c r="N235" s="69"/>
      <c r="O235" s="181"/>
      <c r="P235" s="71">
        <v>12</v>
      </c>
      <c r="Q235" s="181"/>
      <c r="R235" s="65" t="s">
        <v>592</v>
      </c>
      <c r="S235" s="65">
        <v>3517885.6638000002</v>
      </c>
      <c r="T235" s="65">
        <v>0</v>
      </c>
      <c r="U235" s="65">
        <v>133253520.98819999</v>
      </c>
      <c r="V235" s="65">
        <v>6220374.2363999998</v>
      </c>
      <c r="W235" s="65">
        <v>4103142.1995000001</v>
      </c>
      <c r="X235" s="65">
        <v>0</v>
      </c>
      <c r="Y235" s="65">
        <f t="shared" si="59"/>
        <v>4103142.1995000001</v>
      </c>
      <c r="Z235" s="65">
        <v>159206302.74610001</v>
      </c>
      <c r="AA235" s="70">
        <f t="shared" si="54"/>
        <v>306301225.83399999</v>
      </c>
    </row>
    <row r="236" spans="1:27" ht="24.9" customHeight="1">
      <c r="A236" s="179"/>
      <c r="B236" s="181"/>
      <c r="C236" s="61">
        <v>9</v>
      </c>
      <c r="D236" s="65" t="s">
        <v>593</v>
      </c>
      <c r="E236" s="65">
        <v>3197474.8308999999</v>
      </c>
      <c r="F236" s="65">
        <f>-32933.9908</f>
        <v>-32933.9908</v>
      </c>
      <c r="G236" s="65">
        <v>121116721.862</v>
      </c>
      <c r="H236" s="65">
        <v>5366253.0380999995</v>
      </c>
      <c r="I236" s="65">
        <v>3729425.9007999999</v>
      </c>
      <c r="J236" s="65">
        <v>0</v>
      </c>
      <c r="K236" s="65">
        <f t="shared" si="63"/>
        <v>3729425.9007999999</v>
      </c>
      <c r="L236" s="78">
        <v>148753238.79769999</v>
      </c>
      <c r="M236" s="70">
        <f t="shared" si="53"/>
        <v>282130180.43870002</v>
      </c>
      <c r="N236" s="69"/>
      <c r="O236" s="181"/>
      <c r="P236" s="71">
        <v>13</v>
      </c>
      <c r="Q236" s="181"/>
      <c r="R236" s="65" t="s">
        <v>594</v>
      </c>
      <c r="S236" s="65">
        <v>3279176.8632999999</v>
      </c>
      <c r="T236" s="65">
        <v>0</v>
      </c>
      <c r="U236" s="65">
        <v>124211502.2318</v>
      </c>
      <c r="V236" s="65">
        <v>5829334.9956999999</v>
      </c>
      <c r="W236" s="65">
        <v>3824720.3728999998</v>
      </c>
      <c r="X236" s="65">
        <v>0</v>
      </c>
      <c r="Y236" s="65">
        <f t="shared" si="59"/>
        <v>3824720.3728999998</v>
      </c>
      <c r="Z236" s="65">
        <v>148143265.3062</v>
      </c>
      <c r="AA236" s="70">
        <f t="shared" si="54"/>
        <v>285287999.76990002</v>
      </c>
    </row>
    <row r="237" spans="1:27" ht="24.9" customHeight="1">
      <c r="A237" s="179"/>
      <c r="B237" s="181"/>
      <c r="C237" s="61">
        <v>10</v>
      </c>
      <c r="D237" s="65" t="s">
        <v>595</v>
      </c>
      <c r="E237" s="65">
        <v>4441278.7081000004</v>
      </c>
      <c r="F237" s="65">
        <f>-45745.1707</f>
        <v>-45745.170700000002</v>
      </c>
      <c r="G237" s="65">
        <v>168230602.72749999</v>
      </c>
      <c r="H237" s="65">
        <v>6652772.4812000003</v>
      </c>
      <c r="I237" s="65">
        <v>5180156.443</v>
      </c>
      <c r="J237" s="65">
        <v>0</v>
      </c>
      <c r="K237" s="65">
        <f t="shared" si="63"/>
        <v>5180156.443</v>
      </c>
      <c r="L237" s="78">
        <v>185150641.6248</v>
      </c>
      <c r="M237" s="70">
        <f t="shared" si="53"/>
        <v>369609706.81389999</v>
      </c>
      <c r="N237" s="69"/>
      <c r="O237" s="181"/>
      <c r="P237" s="71">
        <v>14</v>
      </c>
      <c r="Q237" s="181"/>
      <c r="R237" s="65" t="s">
        <v>596</v>
      </c>
      <c r="S237" s="65">
        <v>2858426.6179999998</v>
      </c>
      <c r="T237" s="65">
        <v>0</v>
      </c>
      <c r="U237" s="65">
        <v>108273959.911</v>
      </c>
      <c r="V237" s="65">
        <v>5620632.1694999998</v>
      </c>
      <c r="W237" s="65">
        <v>3333971.5957999998</v>
      </c>
      <c r="X237" s="65">
        <v>0</v>
      </c>
      <c r="Y237" s="65">
        <f t="shared" si="59"/>
        <v>3333971.5957999998</v>
      </c>
      <c r="Z237" s="65">
        <v>142238775.57730001</v>
      </c>
      <c r="AA237" s="70">
        <f t="shared" si="54"/>
        <v>262325765.8716</v>
      </c>
    </row>
    <row r="238" spans="1:27" ht="24.9" customHeight="1">
      <c r="A238" s="179"/>
      <c r="B238" s="181"/>
      <c r="C238" s="61">
        <v>11</v>
      </c>
      <c r="D238" s="65" t="s">
        <v>597</v>
      </c>
      <c r="E238" s="65">
        <v>3445477.702</v>
      </c>
      <c r="F238" s="65">
        <f>-35488.4203</f>
        <v>-35488.420299999998</v>
      </c>
      <c r="G238" s="65">
        <v>130510789.4805</v>
      </c>
      <c r="H238" s="65">
        <v>5681274.2413999997</v>
      </c>
      <c r="I238" s="65">
        <v>4018688.0155000002</v>
      </c>
      <c r="J238" s="65">
        <v>0</v>
      </c>
      <c r="K238" s="65">
        <f t="shared" si="63"/>
        <v>4018688.0155000002</v>
      </c>
      <c r="L238" s="78">
        <v>157665621.50189999</v>
      </c>
      <c r="M238" s="70">
        <f t="shared" si="53"/>
        <v>301286362.52100003</v>
      </c>
      <c r="N238" s="69"/>
      <c r="O238" s="181"/>
      <c r="P238" s="71">
        <v>15</v>
      </c>
      <c r="Q238" s="181"/>
      <c r="R238" s="65" t="s">
        <v>598</v>
      </c>
      <c r="S238" s="65">
        <v>2246212.3942</v>
      </c>
      <c r="T238" s="65">
        <v>0</v>
      </c>
      <c r="U238" s="65">
        <v>85083979.133300006</v>
      </c>
      <c r="V238" s="65">
        <v>4503214.7713000001</v>
      </c>
      <c r="W238" s="65">
        <v>2619905.7458000001</v>
      </c>
      <c r="X238" s="65">
        <v>0</v>
      </c>
      <c r="Y238" s="65">
        <f t="shared" si="59"/>
        <v>2619905.7458000001</v>
      </c>
      <c r="Z238" s="65">
        <v>110625501.9579</v>
      </c>
      <c r="AA238" s="70">
        <f t="shared" si="54"/>
        <v>205078814.0025</v>
      </c>
    </row>
    <row r="239" spans="1:27" ht="24.9" customHeight="1">
      <c r="A239" s="179"/>
      <c r="B239" s="181"/>
      <c r="C239" s="61">
        <v>12</v>
      </c>
      <c r="D239" s="65" t="s">
        <v>599</v>
      </c>
      <c r="E239" s="65">
        <v>3801819.9789</v>
      </c>
      <c r="F239" s="65">
        <f>-39158.7458</f>
        <v>-39158.745799999997</v>
      </c>
      <c r="G239" s="65">
        <v>144008630.97330001</v>
      </c>
      <c r="H239" s="65">
        <v>6223735.5914000003</v>
      </c>
      <c r="I239" s="65">
        <v>4434313.5285999998</v>
      </c>
      <c r="J239" s="65">
        <v>0</v>
      </c>
      <c r="K239" s="65">
        <f t="shared" si="63"/>
        <v>4434313.5285999998</v>
      </c>
      <c r="L239" s="78">
        <v>173012598.48249999</v>
      </c>
      <c r="M239" s="70">
        <f t="shared" si="53"/>
        <v>331441939.8089</v>
      </c>
      <c r="N239" s="69"/>
      <c r="O239" s="181"/>
      <c r="P239" s="71">
        <v>16</v>
      </c>
      <c r="Q239" s="181"/>
      <c r="R239" s="65" t="s">
        <v>338</v>
      </c>
      <c r="S239" s="65">
        <v>2894457.2560000001</v>
      </c>
      <c r="T239" s="65">
        <v>0</v>
      </c>
      <c r="U239" s="65">
        <v>109638759.63689999</v>
      </c>
      <c r="V239" s="65">
        <v>5181874.1577000003</v>
      </c>
      <c r="W239" s="65">
        <v>3375996.5068000001</v>
      </c>
      <c r="X239" s="65">
        <v>0</v>
      </c>
      <c r="Y239" s="65">
        <f t="shared" si="59"/>
        <v>3375996.5068000001</v>
      </c>
      <c r="Z239" s="65">
        <v>129825708.5344</v>
      </c>
      <c r="AA239" s="70">
        <f t="shared" si="54"/>
        <v>250916796.0918</v>
      </c>
    </row>
    <row r="240" spans="1:27" ht="24.9" customHeight="1">
      <c r="A240" s="179"/>
      <c r="B240" s="182"/>
      <c r="C240" s="61">
        <v>13</v>
      </c>
      <c r="D240" s="65" t="s">
        <v>600</v>
      </c>
      <c r="E240" s="65">
        <v>4163936.2026999998</v>
      </c>
      <c r="F240" s="65">
        <f>-42888.5429</f>
        <v>-42888.5429</v>
      </c>
      <c r="G240" s="65">
        <v>157725183.02590001</v>
      </c>
      <c r="H240" s="65">
        <v>6684107.4664000003</v>
      </c>
      <c r="I240" s="65">
        <v>4856673.5768999998</v>
      </c>
      <c r="J240" s="65">
        <v>0</v>
      </c>
      <c r="K240" s="65">
        <f t="shared" si="63"/>
        <v>4856673.5768999998</v>
      </c>
      <c r="L240" s="78">
        <v>186037151.41409999</v>
      </c>
      <c r="M240" s="70">
        <f t="shared" si="53"/>
        <v>359424163.14310002</v>
      </c>
      <c r="N240" s="69"/>
      <c r="O240" s="181"/>
      <c r="P240" s="71">
        <v>17</v>
      </c>
      <c r="Q240" s="181"/>
      <c r="R240" s="65" t="s">
        <v>601</v>
      </c>
      <c r="S240" s="65">
        <v>2551859.8160999999</v>
      </c>
      <c r="T240" s="65">
        <v>0</v>
      </c>
      <c r="U240" s="65">
        <v>96661556.988600001</v>
      </c>
      <c r="V240" s="65">
        <v>4787355.7785999998</v>
      </c>
      <c r="W240" s="65">
        <v>2976402.5041999999</v>
      </c>
      <c r="X240" s="65">
        <v>0</v>
      </c>
      <c r="Y240" s="65">
        <f t="shared" si="59"/>
        <v>2976402.5041999999</v>
      </c>
      <c r="Z240" s="65">
        <v>118664241.48810001</v>
      </c>
      <c r="AA240" s="70">
        <f t="shared" si="54"/>
        <v>225641416.5756</v>
      </c>
    </row>
    <row r="241" spans="1:27" ht="24.9" customHeight="1">
      <c r="A241" s="61"/>
      <c r="B241" s="172" t="s">
        <v>602</v>
      </c>
      <c r="C241" s="173"/>
      <c r="D241" s="66"/>
      <c r="E241" s="66">
        <f>SUM(E228:E240)</f>
        <v>46985758.249300003</v>
      </c>
      <c r="F241" s="66">
        <f t="shared" ref="F241:M241" si="64">SUM(F228:F240)</f>
        <v>-483953.3101</v>
      </c>
      <c r="G241" s="66">
        <f t="shared" si="64"/>
        <v>1779767258.3631001</v>
      </c>
      <c r="H241" s="66">
        <f t="shared" si="64"/>
        <v>76600798.099399999</v>
      </c>
      <c r="I241" s="66">
        <f t="shared" si="64"/>
        <v>54802590.498499997</v>
      </c>
      <c r="J241" s="66">
        <f t="shared" si="64"/>
        <v>0</v>
      </c>
      <c r="K241" s="66">
        <f t="shared" si="64"/>
        <v>54802590.498499997</v>
      </c>
      <c r="L241" s="66">
        <f t="shared" si="64"/>
        <v>2127291200.8168001</v>
      </c>
      <c r="M241" s="66">
        <f t="shared" si="64"/>
        <v>4084963652.717</v>
      </c>
      <c r="N241" s="69"/>
      <c r="O241" s="181"/>
      <c r="P241" s="71">
        <v>18</v>
      </c>
      <c r="Q241" s="181"/>
      <c r="R241" s="65" t="s">
        <v>603</v>
      </c>
      <c r="S241" s="65">
        <v>2660341.4849999999</v>
      </c>
      <c r="T241" s="65">
        <v>0</v>
      </c>
      <c r="U241" s="65">
        <v>100770719.62639999</v>
      </c>
      <c r="V241" s="65">
        <v>5293729.5948000001</v>
      </c>
      <c r="W241" s="65">
        <v>3102931.8333000001</v>
      </c>
      <c r="X241" s="65">
        <v>0</v>
      </c>
      <c r="Y241" s="65">
        <f t="shared" si="59"/>
        <v>3102931.8333000001</v>
      </c>
      <c r="Z241" s="65">
        <v>132990252.5502</v>
      </c>
      <c r="AA241" s="70">
        <f t="shared" si="54"/>
        <v>244817975.08970001</v>
      </c>
    </row>
    <row r="242" spans="1:27" ht="24.9" customHeight="1">
      <c r="A242" s="179">
        <v>12</v>
      </c>
      <c r="B242" s="180" t="s">
        <v>604</v>
      </c>
      <c r="C242" s="61">
        <v>1</v>
      </c>
      <c r="D242" s="65" t="s">
        <v>605</v>
      </c>
      <c r="E242" s="65">
        <v>4323050.7231000001</v>
      </c>
      <c r="F242" s="65">
        <v>0</v>
      </c>
      <c r="G242" s="65">
        <v>163752260.68290001</v>
      </c>
      <c r="H242" s="65">
        <v>8862233.2638000008</v>
      </c>
      <c r="I242" s="65">
        <v>5042259.3421999998</v>
      </c>
      <c r="J242" s="65">
        <f t="shared" ref="J242:J259" si="65">I242/2</f>
        <v>2521129.6710999999</v>
      </c>
      <c r="K242" s="65">
        <f t="shared" si="63"/>
        <v>2521129.6710999999</v>
      </c>
      <c r="L242" s="78">
        <v>200341629.91319999</v>
      </c>
      <c r="M242" s="70">
        <f t="shared" si="53"/>
        <v>379800304.25410002</v>
      </c>
      <c r="N242" s="69"/>
      <c r="O242" s="181"/>
      <c r="P242" s="71">
        <v>19</v>
      </c>
      <c r="Q242" s="181"/>
      <c r="R242" s="65" t="s">
        <v>606</v>
      </c>
      <c r="S242" s="65">
        <v>2819148.9484000001</v>
      </c>
      <c r="T242" s="65">
        <v>-1E-4</v>
      </c>
      <c r="U242" s="65">
        <v>106786166.3114</v>
      </c>
      <c r="V242" s="65">
        <v>5259267.9329000004</v>
      </c>
      <c r="W242" s="65">
        <v>3288159.4577000001</v>
      </c>
      <c r="X242" s="65">
        <v>0</v>
      </c>
      <c r="Y242" s="65">
        <f t="shared" si="59"/>
        <v>3288159.4577000001</v>
      </c>
      <c r="Z242" s="65">
        <v>132015284.78120001</v>
      </c>
      <c r="AA242" s="70">
        <f t="shared" si="54"/>
        <v>250168027.43149999</v>
      </c>
    </row>
    <row r="243" spans="1:27" ht="24.9" customHeight="1">
      <c r="A243" s="179"/>
      <c r="B243" s="181"/>
      <c r="C243" s="61">
        <v>2</v>
      </c>
      <c r="D243" s="65" t="s">
        <v>607</v>
      </c>
      <c r="E243" s="65">
        <v>4105957.4978999998</v>
      </c>
      <c r="F243" s="65">
        <v>0</v>
      </c>
      <c r="G243" s="65">
        <v>155529015.4129</v>
      </c>
      <c r="H243" s="65">
        <v>9746673.4550000001</v>
      </c>
      <c r="I243" s="65">
        <v>4789049.1873000003</v>
      </c>
      <c r="J243" s="65">
        <f t="shared" si="65"/>
        <v>2394524.5936500002</v>
      </c>
      <c r="K243" s="65">
        <f t="shared" si="63"/>
        <v>2394524.5936500002</v>
      </c>
      <c r="L243" s="78">
        <v>225363658.21579999</v>
      </c>
      <c r="M243" s="70">
        <f t="shared" si="53"/>
        <v>397139829.17524999</v>
      </c>
      <c r="N243" s="69"/>
      <c r="O243" s="181"/>
      <c r="P243" s="71">
        <v>20</v>
      </c>
      <c r="Q243" s="181"/>
      <c r="R243" s="65" t="s">
        <v>346</v>
      </c>
      <c r="S243" s="65">
        <v>2789964.4871999999</v>
      </c>
      <c r="T243" s="65">
        <v>0</v>
      </c>
      <c r="U243" s="65">
        <v>105680692.00669999</v>
      </c>
      <c r="V243" s="65">
        <v>5440524.2226999998</v>
      </c>
      <c r="W243" s="65">
        <v>3254119.6948000002</v>
      </c>
      <c r="X243" s="65">
        <v>0</v>
      </c>
      <c r="Y243" s="65">
        <f t="shared" si="59"/>
        <v>3254119.6948000002</v>
      </c>
      <c r="Z243" s="65">
        <v>137143274.28099999</v>
      </c>
      <c r="AA243" s="70">
        <f t="shared" si="54"/>
        <v>254308574.69240001</v>
      </c>
    </row>
    <row r="244" spans="1:27" ht="24.9" customHeight="1">
      <c r="A244" s="179"/>
      <c r="B244" s="181"/>
      <c r="C244" s="61">
        <v>3</v>
      </c>
      <c r="D244" s="65" t="s">
        <v>608</v>
      </c>
      <c r="E244" s="65">
        <v>2716987.2809000001</v>
      </c>
      <c r="F244" s="65">
        <v>0</v>
      </c>
      <c r="G244" s="65">
        <v>102916398.1595</v>
      </c>
      <c r="H244" s="65">
        <v>7079459.0672000004</v>
      </c>
      <c r="I244" s="65">
        <v>3169001.5632000002</v>
      </c>
      <c r="J244" s="65">
        <f t="shared" si="65"/>
        <v>1584500.7816000001</v>
      </c>
      <c r="K244" s="65">
        <f t="shared" si="63"/>
        <v>1584500.7816000001</v>
      </c>
      <c r="L244" s="78">
        <v>149904498.21290001</v>
      </c>
      <c r="M244" s="70">
        <f t="shared" si="53"/>
        <v>264201843.50209999</v>
      </c>
      <c r="N244" s="69"/>
      <c r="O244" s="181"/>
      <c r="P244" s="71">
        <v>21</v>
      </c>
      <c r="Q244" s="181"/>
      <c r="R244" s="65" t="s">
        <v>609</v>
      </c>
      <c r="S244" s="65">
        <v>3018636.4268</v>
      </c>
      <c r="T244" s="65">
        <v>0</v>
      </c>
      <c r="U244" s="65">
        <v>114342525.8536</v>
      </c>
      <c r="V244" s="65">
        <v>5714557.5371000003</v>
      </c>
      <c r="W244" s="65">
        <v>3520834.8684</v>
      </c>
      <c r="X244" s="65">
        <v>0</v>
      </c>
      <c r="Y244" s="65">
        <f t="shared" si="59"/>
        <v>3520834.8684</v>
      </c>
      <c r="Z244" s="65">
        <v>144896053.28760001</v>
      </c>
      <c r="AA244" s="70">
        <f t="shared" si="54"/>
        <v>271492607.97350001</v>
      </c>
    </row>
    <row r="245" spans="1:27" ht="24.9" customHeight="1">
      <c r="A245" s="179"/>
      <c r="B245" s="181"/>
      <c r="C245" s="61">
        <v>4</v>
      </c>
      <c r="D245" s="65" t="s">
        <v>610</v>
      </c>
      <c r="E245" s="65">
        <v>2797218.4574000002</v>
      </c>
      <c r="F245" s="65">
        <v>0</v>
      </c>
      <c r="G245" s="65">
        <v>105955464.1745</v>
      </c>
      <c r="H245" s="65">
        <v>7239044.6452000001</v>
      </c>
      <c r="I245" s="65">
        <v>3262580.4789</v>
      </c>
      <c r="J245" s="65">
        <f t="shared" si="65"/>
        <v>1631290.23945</v>
      </c>
      <c r="K245" s="65">
        <f t="shared" si="63"/>
        <v>1631290.23945</v>
      </c>
      <c r="L245" s="78">
        <v>154419393.49700001</v>
      </c>
      <c r="M245" s="70">
        <f t="shared" si="53"/>
        <v>272042411.01354998</v>
      </c>
      <c r="N245" s="69"/>
      <c r="O245" s="181"/>
      <c r="P245" s="71">
        <v>22</v>
      </c>
      <c r="Q245" s="181"/>
      <c r="R245" s="65" t="s">
        <v>611</v>
      </c>
      <c r="S245" s="65">
        <v>2739913.213</v>
      </c>
      <c r="T245" s="65">
        <v>0</v>
      </c>
      <c r="U245" s="65">
        <v>103784806.4798</v>
      </c>
      <c r="V245" s="65">
        <v>5254970.1737000002</v>
      </c>
      <c r="W245" s="65">
        <v>3195741.5907999999</v>
      </c>
      <c r="X245" s="65">
        <v>0</v>
      </c>
      <c r="Y245" s="65">
        <f t="shared" si="59"/>
        <v>3195741.5907999999</v>
      </c>
      <c r="Z245" s="65">
        <v>131893695.26719999</v>
      </c>
      <c r="AA245" s="70">
        <f t="shared" si="54"/>
        <v>246869126.7245</v>
      </c>
    </row>
    <row r="246" spans="1:27" ht="24.9" customHeight="1">
      <c r="A246" s="179"/>
      <c r="B246" s="181"/>
      <c r="C246" s="61">
        <v>5</v>
      </c>
      <c r="D246" s="65" t="s">
        <v>612</v>
      </c>
      <c r="E246" s="65">
        <v>3349235.2642999999</v>
      </c>
      <c r="F246" s="65">
        <v>0</v>
      </c>
      <c r="G246" s="65">
        <v>126865235.0422</v>
      </c>
      <c r="H246" s="65">
        <v>7789055.4982000003</v>
      </c>
      <c r="I246" s="65">
        <v>3906434.1091999998</v>
      </c>
      <c r="J246" s="65">
        <f t="shared" si="65"/>
        <v>1953217.0545999999</v>
      </c>
      <c r="K246" s="65">
        <f t="shared" si="63"/>
        <v>1953217.0545999999</v>
      </c>
      <c r="L246" s="78">
        <v>169979956.2904</v>
      </c>
      <c r="M246" s="70">
        <f t="shared" si="53"/>
        <v>309936699.14969999</v>
      </c>
      <c r="N246" s="69"/>
      <c r="O246" s="181"/>
      <c r="P246" s="71">
        <v>23</v>
      </c>
      <c r="Q246" s="181"/>
      <c r="R246" s="65" t="s">
        <v>613</v>
      </c>
      <c r="S246" s="65">
        <v>3369107.7892999998</v>
      </c>
      <c r="T246" s="65">
        <v>0</v>
      </c>
      <c r="U246" s="65">
        <v>127617983.7632</v>
      </c>
      <c r="V246" s="65">
        <v>6257780.6593000004</v>
      </c>
      <c r="W246" s="65">
        <v>3929612.7466000002</v>
      </c>
      <c r="X246" s="65">
        <v>0</v>
      </c>
      <c r="Y246" s="65">
        <f t="shared" si="59"/>
        <v>3929612.7466000002</v>
      </c>
      <c r="Z246" s="65">
        <v>160264581.84869999</v>
      </c>
      <c r="AA246" s="70">
        <f t="shared" si="54"/>
        <v>301439066.8071</v>
      </c>
    </row>
    <row r="247" spans="1:27" ht="24.9" customHeight="1">
      <c r="A247" s="179"/>
      <c r="B247" s="181"/>
      <c r="C247" s="61">
        <v>6</v>
      </c>
      <c r="D247" s="65" t="s">
        <v>614</v>
      </c>
      <c r="E247" s="65">
        <v>2846728.8928</v>
      </c>
      <c r="F247" s="65">
        <v>0</v>
      </c>
      <c r="G247" s="65">
        <v>107830863.3417</v>
      </c>
      <c r="H247" s="65">
        <v>7312902.4332999997</v>
      </c>
      <c r="I247" s="65">
        <v>3320327.767</v>
      </c>
      <c r="J247" s="65">
        <f t="shared" si="65"/>
        <v>1660163.8835</v>
      </c>
      <c r="K247" s="65">
        <f t="shared" si="63"/>
        <v>1660163.8835</v>
      </c>
      <c r="L247" s="78">
        <v>156508931.81029999</v>
      </c>
      <c r="M247" s="70">
        <f t="shared" si="53"/>
        <v>276159590.36159998</v>
      </c>
      <c r="N247" s="69"/>
      <c r="O247" s="181"/>
      <c r="P247" s="71">
        <v>24</v>
      </c>
      <c r="Q247" s="181"/>
      <c r="R247" s="65" t="s">
        <v>615</v>
      </c>
      <c r="S247" s="65">
        <v>2793878.1357</v>
      </c>
      <c r="T247" s="65">
        <v>0</v>
      </c>
      <c r="U247" s="65">
        <v>105828936.5782</v>
      </c>
      <c r="V247" s="65">
        <v>5406574.1988000004</v>
      </c>
      <c r="W247" s="65">
        <v>3258684.4413999999</v>
      </c>
      <c r="X247" s="65">
        <v>0</v>
      </c>
      <c r="Y247" s="65">
        <f t="shared" si="59"/>
        <v>3258684.4413999999</v>
      </c>
      <c r="Z247" s="65">
        <v>136182781.45410001</v>
      </c>
      <c r="AA247" s="70">
        <f t="shared" si="54"/>
        <v>253470854.8082</v>
      </c>
    </row>
    <row r="248" spans="1:27" ht="24.9" customHeight="1">
      <c r="A248" s="179"/>
      <c r="B248" s="181"/>
      <c r="C248" s="61">
        <v>7</v>
      </c>
      <c r="D248" s="65" t="s">
        <v>616</v>
      </c>
      <c r="E248" s="65">
        <v>2849347.2653999999</v>
      </c>
      <c r="F248" s="65">
        <v>0</v>
      </c>
      <c r="G248" s="65">
        <v>107930044.3283</v>
      </c>
      <c r="H248" s="65">
        <v>6957404.9791999999</v>
      </c>
      <c r="I248" s="65">
        <v>3323381.7478999998</v>
      </c>
      <c r="J248" s="65">
        <f t="shared" si="65"/>
        <v>1661690.8739499999</v>
      </c>
      <c r="K248" s="65">
        <f t="shared" si="63"/>
        <v>1661690.8739499999</v>
      </c>
      <c r="L248" s="78">
        <v>146451420.3506</v>
      </c>
      <c r="M248" s="70">
        <f t="shared" si="53"/>
        <v>265849907.79745001</v>
      </c>
      <c r="N248" s="69"/>
      <c r="O248" s="181"/>
      <c r="P248" s="71">
        <v>25</v>
      </c>
      <c r="Q248" s="181"/>
      <c r="R248" s="65" t="s">
        <v>617</v>
      </c>
      <c r="S248" s="65">
        <v>3680899.6779</v>
      </c>
      <c r="T248" s="65">
        <v>0</v>
      </c>
      <c r="U248" s="65">
        <v>139428307.04609999</v>
      </c>
      <c r="V248" s="65">
        <v>5606670.1369000003</v>
      </c>
      <c r="W248" s="65">
        <v>4293276.2017000001</v>
      </c>
      <c r="X248" s="65">
        <v>0</v>
      </c>
      <c r="Y248" s="65">
        <f t="shared" si="59"/>
        <v>4293276.2017000001</v>
      </c>
      <c r="Z248" s="65">
        <v>141843770.48969999</v>
      </c>
      <c r="AA248" s="70">
        <f t="shared" si="54"/>
        <v>294852923.55229998</v>
      </c>
    </row>
    <row r="249" spans="1:27" ht="24.9" customHeight="1">
      <c r="A249" s="179"/>
      <c r="B249" s="181"/>
      <c r="C249" s="61">
        <v>8</v>
      </c>
      <c r="D249" s="65" t="s">
        <v>618</v>
      </c>
      <c r="E249" s="65">
        <v>3305480.372</v>
      </c>
      <c r="F249" s="65">
        <v>0</v>
      </c>
      <c r="G249" s="65">
        <v>125207849.3255</v>
      </c>
      <c r="H249" s="65">
        <v>7542048.0401999997</v>
      </c>
      <c r="I249" s="65">
        <v>3855399.8909999998</v>
      </c>
      <c r="J249" s="65">
        <f t="shared" si="65"/>
        <v>1927699.9454999999</v>
      </c>
      <c r="K249" s="65">
        <f t="shared" si="63"/>
        <v>1927699.9454999999</v>
      </c>
      <c r="L249" s="78">
        <v>162991775.8937</v>
      </c>
      <c r="M249" s="70">
        <f t="shared" si="53"/>
        <v>300974853.57690001</v>
      </c>
      <c r="N249" s="69"/>
      <c r="O249" s="181"/>
      <c r="P249" s="71">
        <v>26</v>
      </c>
      <c r="Q249" s="181"/>
      <c r="R249" s="65" t="s">
        <v>619</v>
      </c>
      <c r="S249" s="65">
        <v>2519490.0035999999</v>
      </c>
      <c r="T249" s="65">
        <v>0</v>
      </c>
      <c r="U249" s="65">
        <v>95435425.185900003</v>
      </c>
      <c r="V249" s="65">
        <v>4952717.1810999997</v>
      </c>
      <c r="W249" s="65">
        <v>2938647.4556999998</v>
      </c>
      <c r="X249" s="65">
        <v>0</v>
      </c>
      <c r="Y249" s="65">
        <f t="shared" si="59"/>
        <v>2938647.4556999998</v>
      </c>
      <c r="Z249" s="65">
        <v>123342542.78560001</v>
      </c>
      <c r="AA249" s="70">
        <f t="shared" si="54"/>
        <v>229188822.6119</v>
      </c>
    </row>
    <row r="250" spans="1:27" ht="24.9" customHeight="1">
      <c r="A250" s="179"/>
      <c r="B250" s="181"/>
      <c r="C250" s="61">
        <v>9</v>
      </c>
      <c r="D250" s="65" t="s">
        <v>620</v>
      </c>
      <c r="E250" s="65">
        <v>3638086.8684</v>
      </c>
      <c r="F250" s="65">
        <v>-1E-4</v>
      </c>
      <c r="G250" s="65">
        <v>137806606.3545</v>
      </c>
      <c r="H250" s="65">
        <v>8128874.0899999999</v>
      </c>
      <c r="I250" s="65">
        <v>4243340.7966</v>
      </c>
      <c r="J250" s="65">
        <f t="shared" si="65"/>
        <v>2121670.3983</v>
      </c>
      <c r="K250" s="65">
        <f t="shared" si="63"/>
        <v>2121670.3983</v>
      </c>
      <c r="L250" s="78">
        <v>179593891.19</v>
      </c>
      <c r="M250" s="70">
        <f t="shared" si="53"/>
        <v>331289128.90109998</v>
      </c>
      <c r="N250" s="69"/>
      <c r="O250" s="181"/>
      <c r="P250" s="71">
        <v>27</v>
      </c>
      <c r="Q250" s="181"/>
      <c r="R250" s="65" t="s">
        <v>621</v>
      </c>
      <c r="S250" s="65">
        <v>3047443.2908000001</v>
      </c>
      <c r="T250" s="65">
        <v>0</v>
      </c>
      <c r="U250" s="65">
        <v>115433697.2043</v>
      </c>
      <c r="V250" s="65">
        <v>5579962.6331000002</v>
      </c>
      <c r="W250" s="65">
        <v>3554434.2148000002</v>
      </c>
      <c r="X250" s="65">
        <v>0</v>
      </c>
      <c r="Y250" s="65">
        <f t="shared" si="59"/>
        <v>3554434.2148000002</v>
      </c>
      <c r="Z250" s="65">
        <v>141088178.5104</v>
      </c>
      <c r="AA250" s="70">
        <f t="shared" si="54"/>
        <v>268703715.85339999</v>
      </c>
    </row>
    <row r="251" spans="1:27" ht="24.9" customHeight="1">
      <c r="A251" s="179"/>
      <c r="B251" s="181"/>
      <c r="C251" s="61">
        <v>10</v>
      </c>
      <c r="D251" s="65" t="s">
        <v>622</v>
      </c>
      <c r="E251" s="65">
        <v>2647242.0655999999</v>
      </c>
      <c r="F251" s="65">
        <v>0</v>
      </c>
      <c r="G251" s="65">
        <v>100274528.4726</v>
      </c>
      <c r="H251" s="65">
        <v>6673889.3071999997</v>
      </c>
      <c r="I251" s="65">
        <v>3087653.1162</v>
      </c>
      <c r="J251" s="65">
        <f t="shared" si="65"/>
        <v>1543826.5581</v>
      </c>
      <c r="K251" s="65">
        <f t="shared" si="63"/>
        <v>1543826.5581</v>
      </c>
      <c r="L251" s="78">
        <v>138430372.41639999</v>
      </c>
      <c r="M251" s="70">
        <f t="shared" si="53"/>
        <v>249569858.81990001</v>
      </c>
      <c r="N251" s="69"/>
      <c r="O251" s="181"/>
      <c r="P251" s="71">
        <v>28</v>
      </c>
      <c r="Q251" s="181"/>
      <c r="R251" s="65" t="s">
        <v>623</v>
      </c>
      <c r="S251" s="65">
        <v>3057214.4755000002</v>
      </c>
      <c r="T251" s="65">
        <v>0</v>
      </c>
      <c r="U251" s="65">
        <v>115803818.6047</v>
      </c>
      <c r="V251" s="65">
        <v>5771610.8591999998</v>
      </c>
      <c r="W251" s="65">
        <v>3565830.9923999999</v>
      </c>
      <c r="X251" s="65">
        <v>0</v>
      </c>
      <c r="Y251" s="65">
        <f t="shared" si="59"/>
        <v>3565830.9923999999</v>
      </c>
      <c r="Z251" s="65">
        <v>146510170.16819999</v>
      </c>
      <c r="AA251" s="70">
        <f t="shared" si="54"/>
        <v>274708645.10000002</v>
      </c>
    </row>
    <row r="252" spans="1:27" ht="24.9" customHeight="1">
      <c r="A252" s="179"/>
      <c r="B252" s="181"/>
      <c r="C252" s="61">
        <v>11</v>
      </c>
      <c r="D252" s="65" t="s">
        <v>624</v>
      </c>
      <c r="E252" s="65">
        <v>4542372.1555000003</v>
      </c>
      <c r="F252" s="65">
        <v>0</v>
      </c>
      <c r="G252" s="65">
        <v>172059907.91589999</v>
      </c>
      <c r="H252" s="65">
        <v>10101488.725099999</v>
      </c>
      <c r="I252" s="65">
        <v>5298068.4022000004</v>
      </c>
      <c r="J252" s="65">
        <f t="shared" si="65"/>
        <v>2649034.2011000002</v>
      </c>
      <c r="K252" s="65">
        <f t="shared" si="63"/>
        <v>2649034.2011000002</v>
      </c>
      <c r="L252" s="78">
        <v>235401869.75260001</v>
      </c>
      <c r="M252" s="70">
        <f t="shared" si="53"/>
        <v>424754672.75019997</v>
      </c>
      <c r="N252" s="69"/>
      <c r="O252" s="181"/>
      <c r="P252" s="71">
        <v>29</v>
      </c>
      <c r="Q252" s="181"/>
      <c r="R252" s="65" t="s">
        <v>625</v>
      </c>
      <c r="S252" s="65">
        <v>2694095.6384999999</v>
      </c>
      <c r="T252" s="65">
        <v>0</v>
      </c>
      <c r="U252" s="65">
        <v>102049288.6998</v>
      </c>
      <c r="V252" s="65">
        <v>5253833.2004000004</v>
      </c>
      <c r="W252" s="65">
        <v>3142301.5301999999</v>
      </c>
      <c r="X252" s="65">
        <v>0</v>
      </c>
      <c r="Y252" s="65">
        <f t="shared" si="59"/>
        <v>3142301.5301999999</v>
      </c>
      <c r="Z252" s="65">
        <v>131861528.72920001</v>
      </c>
      <c r="AA252" s="70">
        <f t="shared" si="54"/>
        <v>245001047.79809999</v>
      </c>
    </row>
    <row r="253" spans="1:27" ht="24.9" customHeight="1">
      <c r="A253" s="179"/>
      <c r="B253" s="181"/>
      <c r="C253" s="61">
        <v>12</v>
      </c>
      <c r="D253" s="65" t="s">
        <v>626</v>
      </c>
      <c r="E253" s="65">
        <v>4674823.6091999998</v>
      </c>
      <c r="F253" s="65">
        <v>0</v>
      </c>
      <c r="G253" s="65">
        <v>177077018.8301</v>
      </c>
      <c r="H253" s="65">
        <v>10142021.8246</v>
      </c>
      <c r="I253" s="65">
        <v>5452555.2731999997</v>
      </c>
      <c r="J253" s="65">
        <f t="shared" si="65"/>
        <v>2726277.6365999999</v>
      </c>
      <c r="K253" s="65">
        <f t="shared" si="63"/>
        <v>2726277.6365999999</v>
      </c>
      <c r="L253" s="78">
        <v>236548606.83500001</v>
      </c>
      <c r="M253" s="70">
        <f t="shared" si="53"/>
        <v>431168748.73549998</v>
      </c>
      <c r="N253" s="69"/>
      <c r="O253" s="182"/>
      <c r="P253" s="71">
        <v>30</v>
      </c>
      <c r="Q253" s="182"/>
      <c r="R253" s="65" t="s">
        <v>627</v>
      </c>
      <c r="S253" s="65">
        <v>2997383.1112000002</v>
      </c>
      <c r="T253" s="65">
        <v>0</v>
      </c>
      <c r="U253" s="65">
        <v>113537474.35070001</v>
      </c>
      <c r="V253" s="65">
        <v>5863444.1958999997</v>
      </c>
      <c r="W253" s="65">
        <v>3496045.7237999998</v>
      </c>
      <c r="X253" s="65">
        <v>0</v>
      </c>
      <c r="Y253" s="65">
        <f t="shared" si="59"/>
        <v>3496045.7237999998</v>
      </c>
      <c r="Z253" s="65">
        <v>149108261.44839999</v>
      </c>
      <c r="AA253" s="70">
        <f t="shared" si="54"/>
        <v>275002608.82999998</v>
      </c>
    </row>
    <row r="254" spans="1:27" ht="24.9" customHeight="1">
      <c r="A254" s="179"/>
      <c r="B254" s="181"/>
      <c r="C254" s="61">
        <v>13</v>
      </c>
      <c r="D254" s="65" t="s">
        <v>628</v>
      </c>
      <c r="E254" s="65">
        <v>3664160.7286</v>
      </c>
      <c r="F254" s="65">
        <v>0</v>
      </c>
      <c r="G254" s="65">
        <v>138794254.62549999</v>
      </c>
      <c r="H254" s="65">
        <v>7959556.0202000001</v>
      </c>
      <c r="I254" s="65">
        <v>4273752.4606999997</v>
      </c>
      <c r="J254" s="65">
        <f t="shared" si="65"/>
        <v>2136876.2303499999</v>
      </c>
      <c r="K254" s="65">
        <f t="shared" si="63"/>
        <v>2136876.2303499999</v>
      </c>
      <c r="L254" s="78">
        <v>174803650.34</v>
      </c>
      <c r="M254" s="70">
        <f t="shared" si="53"/>
        <v>327358497.94464999</v>
      </c>
      <c r="N254" s="69"/>
      <c r="O254" s="61"/>
      <c r="P254" s="173" t="s">
        <v>629</v>
      </c>
      <c r="Q254" s="174"/>
      <c r="R254" s="66"/>
      <c r="S254" s="66">
        <f t="shared" ref="S254:W254" si="66">SUM(S224:S253)</f>
        <v>85420168.723000005</v>
      </c>
      <c r="T254" s="66">
        <f t="shared" si="66"/>
        <v>-1E-4</v>
      </c>
      <c r="U254" s="66">
        <f t="shared" si="66"/>
        <v>3235619156.9801998</v>
      </c>
      <c r="V254" s="66">
        <f t="shared" si="66"/>
        <v>161380935.95519999</v>
      </c>
      <c r="W254" s="66">
        <f t="shared" si="66"/>
        <v>99631179.770799994</v>
      </c>
      <c r="X254" s="66">
        <f t="shared" ref="X254" si="67">SUM(X224:X253)</f>
        <v>0</v>
      </c>
      <c r="Y254" s="66">
        <f t="shared" si="59"/>
        <v>99631179.770799994</v>
      </c>
      <c r="Z254" s="66">
        <f>SUM(Z224:Z253)</f>
        <v>4062389477.6114001</v>
      </c>
      <c r="AA254" s="66">
        <f>SUM(AA224:AA253)</f>
        <v>7644440919.0404997</v>
      </c>
    </row>
    <row r="255" spans="1:27" ht="24.9" customHeight="1">
      <c r="A255" s="179"/>
      <c r="B255" s="181"/>
      <c r="C255" s="61">
        <v>14</v>
      </c>
      <c r="D255" s="65" t="s">
        <v>630</v>
      </c>
      <c r="E255" s="65">
        <v>3494419.2579000001</v>
      </c>
      <c r="F255" s="65">
        <v>0</v>
      </c>
      <c r="G255" s="65">
        <v>132364640.1332</v>
      </c>
      <c r="H255" s="65">
        <v>7631334.5564999999</v>
      </c>
      <c r="I255" s="65">
        <v>4075771.7817000002</v>
      </c>
      <c r="J255" s="65">
        <f t="shared" si="65"/>
        <v>2037885.8908500001</v>
      </c>
      <c r="K255" s="65">
        <f t="shared" si="63"/>
        <v>2037885.8908500001</v>
      </c>
      <c r="L255" s="78">
        <v>165517814.12869999</v>
      </c>
      <c r="M255" s="70">
        <f t="shared" si="53"/>
        <v>311046093.96714997</v>
      </c>
      <c r="N255" s="69"/>
      <c r="O255" s="180">
        <v>30</v>
      </c>
      <c r="P255" s="71">
        <v>1</v>
      </c>
      <c r="Q255" s="180" t="s">
        <v>118</v>
      </c>
      <c r="R255" s="65" t="s">
        <v>631</v>
      </c>
      <c r="S255" s="65">
        <v>2949994.7963</v>
      </c>
      <c r="T255" s="65">
        <v>0</v>
      </c>
      <c r="U255" s="65">
        <v>111742458.705</v>
      </c>
      <c r="V255" s="65">
        <v>6773099.9457</v>
      </c>
      <c r="W255" s="65">
        <v>3440773.605</v>
      </c>
      <c r="X255" s="65">
        <v>0</v>
      </c>
      <c r="Y255" s="65">
        <f t="shared" si="59"/>
        <v>3440773.605</v>
      </c>
      <c r="Z255" s="65">
        <v>192481029.7872</v>
      </c>
      <c r="AA255" s="70">
        <f t="shared" si="54"/>
        <v>317387356.83920002</v>
      </c>
    </row>
    <row r="256" spans="1:27" ht="24.9" customHeight="1">
      <c r="A256" s="179"/>
      <c r="B256" s="181"/>
      <c r="C256" s="61">
        <v>15</v>
      </c>
      <c r="D256" s="65" t="s">
        <v>632</v>
      </c>
      <c r="E256" s="65">
        <v>3813871.0984</v>
      </c>
      <c r="F256" s="65">
        <v>0</v>
      </c>
      <c r="G256" s="65">
        <v>144465113.72</v>
      </c>
      <c r="H256" s="65">
        <v>7421074.0767999999</v>
      </c>
      <c r="I256" s="65">
        <v>4448369.5445999997</v>
      </c>
      <c r="J256" s="65">
        <f t="shared" si="65"/>
        <v>2224184.7722999998</v>
      </c>
      <c r="K256" s="65">
        <f t="shared" si="63"/>
        <v>2224184.7722999998</v>
      </c>
      <c r="L256" s="78">
        <v>159569256.24270001</v>
      </c>
      <c r="M256" s="70">
        <f t="shared" si="53"/>
        <v>317493499.9102</v>
      </c>
      <c r="N256" s="69"/>
      <c r="O256" s="181"/>
      <c r="P256" s="71">
        <v>2</v>
      </c>
      <c r="Q256" s="181"/>
      <c r="R256" s="65" t="s">
        <v>633</v>
      </c>
      <c r="S256" s="65">
        <v>3425823.9997</v>
      </c>
      <c r="T256" s="65">
        <v>0</v>
      </c>
      <c r="U256" s="65">
        <v>129766329.5169</v>
      </c>
      <c r="V256" s="65">
        <v>7650684.1875999998</v>
      </c>
      <c r="W256" s="65">
        <v>3995764.6055000001</v>
      </c>
      <c r="X256" s="65">
        <v>0</v>
      </c>
      <c r="Y256" s="65">
        <f t="shared" si="59"/>
        <v>3995764.6055000001</v>
      </c>
      <c r="Z256" s="65">
        <v>217309093.8651</v>
      </c>
      <c r="AA256" s="70">
        <f t="shared" si="54"/>
        <v>362147696.17479998</v>
      </c>
    </row>
    <row r="257" spans="1:27" ht="24.9" customHeight="1">
      <c r="A257" s="179"/>
      <c r="B257" s="181"/>
      <c r="C257" s="61">
        <v>16</v>
      </c>
      <c r="D257" s="65" t="s">
        <v>634</v>
      </c>
      <c r="E257" s="65">
        <v>3345557.2231999999</v>
      </c>
      <c r="F257" s="65">
        <v>0</v>
      </c>
      <c r="G257" s="65">
        <v>126725915.0138</v>
      </c>
      <c r="H257" s="65">
        <v>7637428.7335999999</v>
      </c>
      <c r="I257" s="65">
        <v>3902144.1671000002</v>
      </c>
      <c r="J257" s="65">
        <f t="shared" si="65"/>
        <v>1951072.0835500001</v>
      </c>
      <c r="K257" s="65">
        <f t="shared" si="63"/>
        <v>1951072.0835500001</v>
      </c>
      <c r="L257" s="78">
        <v>165690226.7728</v>
      </c>
      <c r="M257" s="70">
        <f t="shared" si="53"/>
        <v>305350199.82695001</v>
      </c>
      <c r="N257" s="69"/>
      <c r="O257" s="181"/>
      <c r="P257" s="71">
        <v>3</v>
      </c>
      <c r="Q257" s="181"/>
      <c r="R257" s="65" t="s">
        <v>635</v>
      </c>
      <c r="S257" s="65">
        <v>3412495.0411</v>
      </c>
      <c r="T257" s="65">
        <v>0</v>
      </c>
      <c r="U257" s="65">
        <v>129261443.6742</v>
      </c>
      <c r="V257" s="65">
        <v>7177055.2034999998</v>
      </c>
      <c r="W257" s="65">
        <v>3980218.1614000001</v>
      </c>
      <c r="X257" s="65">
        <v>0</v>
      </c>
      <c r="Y257" s="65">
        <f t="shared" si="59"/>
        <v>3980218.1614000001</v>
      </c>
      <c r="Z257" s="65">
        <v>203909479.0995</v>
      </c>
      <c r="AA257" s="70">
        <f t="shared" si="54"/>
        <v>347740691.17970002</v>
      </c>
    </row>
    <row r="258" spans="1:27" ht="24.9" customHeight="1">
      <c r="A258" s="179"/>
      <c r="B258" s="181"/>
      <c r="C258" s="61">
        <v>17</v>
      </c>
      <c r="D258" s="65" t="s">
        <v>636</v>
      </c>
      <c r="E258" s="65">
        <v>2743811.2066000002</v>
      </c>
      <c r="F258" s="65">
        <v>0</v>
      </c>
      <c r="G258" s="65">
        <v>103932458.06039999</v>
      </c>
      <c r="H258" s="65">
        <v>6989388.0392000005</v>
      </c>
      <c r="I258" s="65">
        <v>3200288.0780000002</v>
      </c>
      <c r="J258" s="65">
        <f t="shared" si="65"/>
        <v>1600144.0390000001</v>
      </c>
      <c r="K258" s="65">
        <f t="shared" si="63"/>
        <v>1600144.0390000001</v>
      </c>
      <c r="L258" s="78">
        <v>147356265.06659999</v>
      </c>
      <c r="M258" s="70">
        <f t="shared" si="53"/>
        <v>262622066.4118</v>
      </c>
      <c r="N258" s="69"/>
      <c r="O258" s="181"/>
      <c r="P258" s="71">
        <v>4</v>
      </c>
      <c r="Q258" s="181"/>
      <c r="R258" s="65" t="s">
        <v>637</v>
      </c>
      <c r="S258" s="65">
        <v>3656086.9378</v>
      </c>
      <c r="T258" s="65">
        <v>0</v>
      </c>
      <c r="U258" s="65">
        <v>138488428.5803</v>
      </c>
      <c r="V258" s="65">
        <v>6507264.2092000004</v>
      </c>
      <c r="W258" s="65">
        <v>4264335.4654999999</v>
      </c>
      <c r="X258" s="65">
        <v>0</v>
      </c>
      <c r="Y258" s="65">
        <f t="shared" si="59"/>
        <v>4264335.4654999999</v>
      </c>
      <c r="Z258" s="65">
        <v>184960171.52000001</v>
      </c>
      <c r="AA258" s="70">
        <f t="shared" si="54"/>
        <v>337876286.71280003</v>
      </c>
    </row>
    <row r="259" spans="1:27" ht="24.9" customHeight="1">
      <c r="A259" s="179"/>
      <c r="B259" s="182"/>
      <c r="C259" s="61">
        <v>18</v>
      </c>
      <c r="D259" s="65" t="s">
        <v>638</v>
      </c>
      <c r="E259" s="65">
        <v>3414396.2340000002</v>
      </c>
      <c r="F259" s="65">
        <v>0</v>
      </c>
      <c r="G259" s="65">
        <v>129333458.705</v>
      </c>
      <c r="H259" s="65">
        <v>7255724.0439999998</v>
      </c>
      <c r="I259" s="65">
        <v>3982435.6482000002</v>
      </c>
      <c r="J259" s="65">
        <f t="shared" si="65"/>
        <v>1991217.8241000001</v>
      </c>
      <c r="K259" s="65">
        <f t="shared" si="63"/>
        <v>1991217.8241000001</v>
      </c>
      <c r="L259" s="78">
        <v>154891276.61050001</v>
      </c>
      <c r="M259" s="70">
        <f t="shared" si="53"/>
        <v>296886073.41759998</v>
      </c>
      <c r="N259" s="69"/>
      <c r="O259" s="181"/>
      <c r="P259" s="71">
        <v>5</v>
      </c>
      <c r="Q259" s="181"/>
      <c r="R259" s="65" t="s">
        <v>639</v>
      </c>
      <c r="S259" s="65">
        <v>3709466.9608999998</v>
      </c>
      <c r="T259" s="65">
        <v>0</v>
      </c>
      <c r="U259" s="65">
        <v>140510403.3416</v>
      </c>
      <c r="V259" s="65">
        <v>8448998.6482999995</v>
      </c>
      <c r="W259" s="65">
        <v>4326596.1090000002</v>
      </c>
      <c r="X259" s="65">
        <v>0</v>
      </c>
      <c r="Y259" s="65">
        <f t="shared" si="59"/>
        <v>4326596.1090000002</v>
      </c>
      <c r="Z259" s="65">
        <v>239894506.90849999</v>
      </c>
      <c r="AA259" s="70">
        <f t="shared" si="54"/>
        <v>396889971.96829998</v>
      </c>
    </row>
    <row r="260" spans="1:27" ht="24.9" customHeight="1">
      <c r="A260" s="61"/>
      <c r="B260" s="172" t="s">
        <v>604</v>
      </c>
      <c r="C260" s="173"/>
      <c r="D260" s="66"/>
      <c r="E260" s="66">
        <f>SUM(E242:E259)</f>
        <v>62272746.201200001</v>
      </c>
      <c r="F260" s="66">
        <f t="shared" ref="F260:M260" si="68">SUM(F242:F259)</f>
        <v>-1E-4</v>
      </c>
      <c r="G260" s="66">
        <f t="shared" si="68"/>
        <v>2358821032.2985001</v>
      </c>
      <c r="H260" s="66">
        <f t="shared" si="68"/>
        <v>142469600.79929999</v>
      </c>
      <c r="I260" s="66">
        <f t="shared" si="68"/>
        <v>72632813.355199993</v>
      </c>
      <c r="J260" s="66">
        <f t="shared" si="68"/>
        <v>36316406.677599996</v>
      </c>
      <c r="K260" s="66">
        <f t="shared" si="68"/>
        <v>36316406.677599996</v>
      </c>
      <c r="L260" s="66">
        <f t="shared" si="68"/>
        <v>3123764493.5391998</v>
      </c>
      <c r="M260" s="66">
        <f t="shared" si="68"/>
        <v>5723644279.5157003</v>
      </c>
      <c r="N260" s="69"/>
      <c r="O260" s="181"/>
      <c r="P260" s="71">
        <v>6</v>
      </c>
      <c r="Q260" s="181"/>
      <c r="R260" s="65" t="s">
        <v>640</v>
      </c>
      <c r="S260" s="65">
        <v>3812576.9684000001</v>
      </c>
      <c r="T260" s="65">
        <v>0</v>
      </c>
      <c r="U260" s="65">
        <v>144416093.54080001</v>
      </c>
      <c r="V260" s="65">
        <v>8735766.0640999991</v>
      </c>
      <c r="W260" s="65">
        <v>4446860.1152999997</v>
      </c>
      <c r="X260" s="65">
        <v>0</v>
      </c>
      <c r="Y260" s="65">
        <f t="shared" si="59"/>
        <v>4446860.1152999997</v>
      </c>
      <c r="Z260" s="65">
        <v>248007551.14160001</v>
      </c>
      <c r="AA260" s="70">
        <f t="shared" si="54"/>
        <v>409418847.83020002</v>
      </c>
    </row>
    <row r="261" spans="1:27" ht="24.9" customHeight="1">
      <c r="A261" s="179">
        <v>13</v>
      </c>
      <c r="B261" s="180" t="s">
        <v>641</v>
      </c>
      <c r="C261" s="61">
        <v>1</v>
      </c>
      <c r="D261" s="65" t="s">
        <v>642</v>
      </c>
      <c r="E261" s="65">
        <v>4011988.227</v>
      </c>
      <c r="F261" s="65">
        <v>0</v>
      </c>
      <c r="G261" s="65">
        <v>151969565.95680001</v>
      </c>
      <c r="H261" s="65">
        <v>7559556.6118000001</v>
      </c>
      <c r="I261" s="65">
        <v>4679446.6255000001</v>
      </c>
      <c r="J261" s="65">
        <v>0</v>
      </c>
      <c r="K261" s="65">
        <f t="shared" ref="K261:K292" si="69">I261-J261</f>
        <v>4679446.6255000001</v>
      </c>
      <c r="L261" s="78">
        <v>204121369.7026</v>
      </c>
      <c r="M261" s="70">
        <f t="shared" si="53"/>
        <v>372341927.12370002</v>
      </c>
      <c r="N261" s="69"/>
      <c r="O261" s="181"/>
      <c r="P261" s="71">
        <v>7</v>
      </c>
      <c r="Q261" s="181"/>
      <c r="R261" s="65" t="s">
        <v>643</v>
      </c>
      <c r="S261" s="65">
        <v>4133368.4975000001</v>
      </c>
      <c r="T261" s="65">
        <v>0</v>
      </c>
      <c r="U261" s="65">
        <v>156567313.00240001</v>
      </c>
      <c r="V261" s="65">
        <v>9004137.2511999998</v>
      </c>
      <c r="W261" s="65">
        <v>4821020.4450000003</v>
      </c>
      <c r="X261" s="65">
        <v>0</v>
      </c>
      <c r="Y261" s="65">
        <f t="shared" si="59"/>
        <v>4821020.4450000003</v>
      </c>
      <c r="Z261" s="65">
        <v>255600140.78870001</v>
      </c>
      <c r="AA261" s="70">
        <f t="shared" si="54"/>
        <v>430125979.98479998</v>
      </c>
    </row>
    <row r="262" spans="1:27" ht="24.9" customHeight="1">
      <c r="A262" s="179"/>
      <c r="B262" s="181"/>
      <c r="C262" s="61">
        <v>2</v>
      </c>
      <c r="D262" s="65" t="s">
        <v>644</v>
      </c>
      <c r="E262" s="65">
        <v>3052851.9366000001</v>
      </c>
      <c r="F262" s="65">
        <v>0</v>
      </c>
      <c r="G262" s="65">
        <v>115638570.5748</v>
      </c>
      <c r="H262" s="65">
        <v>5735533.0224000001</v>
      </c>
      <c r="I262" s="65">
        <v>3560742.6752999998</v>
      </c>
      <c r="J262" s="65">
        <v>0</v>
      </c>
      <c r="K262" s="65">
        <f t="shared" si="69"/>
        <v>3560742.6752999998</v>
      </c>
      <c r="L262" s="78">
        <v>152517236.0009</v>
      </c>
      <c r="M262" s="70">
        <f t="shared" si="53"/>
        <v>280504934.20999998</v>
      </c>
      <c r="N262" s="69"/>
      <c r="O262" s="181"/>
      <c r="P262" s="71">
        <v>8</v>
      </c>
      <c r="Q262" s="181"/>
      <c r="R262" s="65" t="s">
        <v>645</v>
      </c>
      <c r="S262" s="65">
        <v>3042007.5247999998</v>
      </c>
      <c r="T262" s="65">
        <v>0</v>
      </c>
      <c r="U262" s="65">
        <v>115227796.54899999</v>
      </c>
      <c r="V262" s="65">
        <v>6985270.5405999999</v>
      </c>
      <c r="W262" s="65">
        <v>3548094.1222000001</v>
      </c>
      <c r="X262" s="65">
        <v>0</v>
      </c>
      <c r="Y262" s="65">
        <f t="shared" si="59"/>
        <v>3548094.1222000001</v>
      </c>
      <c r="Z262" s="65">
        <v>198483627.45719999</v>
      </c>
      <c r="AA262" s="70">
        <f t="shared" si="54"/>
        <v>327286796.19379997</v>
      </c>
    </row>
    <row r="263" spans="1:27" ht="24.9" customHeight="1">
      <c r="A263" s="179"/>
      <c r="B263" s="181"/>
      <c r="C263" s="61">
        <v>3</v>
      </c>
      <c r="D263" s="65" t="s">
        <v>646</v>
      </c>
      <c r="E263" s="65">
        <v>2910851.3966000001</v>
      </c>
      <c r="F263" s="65">
        <v>0</v>
      </c>
      <c r="G263" s="65">
        <v>110259751.0978</v>
      </c>
      <c r="H263" s="65">
        <v>5039114.1124</v>
      </c>
      <c r="I263" s="65">
        <v>3395118.0748000001</v>
      </c>
      <c r="J263" s="65">
        <v>0</v>
      </c>
      <c r="K263" s="65">
        <f t="shared" si="69"/>
        <v>3395118.0748000001</v>
      </c>
      <c r="L263" s="78">
        <v>132814588.0997</v>
      </c>
      <c r="M263" s="70">
        <f t="shared" si="53"/>
        <v>254419422.78130001</v>
      </c>
      <c r="N263" s="69"/>
      <c r="O263" s="181"/>
      <c r="P263" s="71">
        <v>9</v>
      </c>
      <c r="Q263" s="181"/>
      <c r="R263" s="65" t="s">
        <v>647</v>
      </c>
      <c r="S263" s="65">
        <v>3610220.9451000001</v>
      </c>
      <c r="T263" s="65">
        <v>0</v>
      </c>
      <c r="U263" s="65">
        <v>136751076.77489999</v>
      </c>
      <c r="V263" s="65">
        <v>8272460.7978999997</v>
      </c>
      <c r="W263" s="65">
        <v>4210838.9315999998</v>
      </c>
      <c r="X263" s="65">
        <v>0</v>
      </c>
      <c r="Y263" s="65">
        <f t="shared" si="59"/>
        <v>4210838.9315999998</v>
      </c>
      <c r="Z263" s="65">
        <v>234900008.54179999</v>
      </c>
      <c r="AA263" s="70">
        <f t="shared" si="54"/>
        <v>387744605.99129999</v>
      </c>
    </row>
    <row r="264" spans="1:27" ht="24.9" customHeight="1">
      <c r="A264" s="179"/>
      <c r="B264" s="181"/>
      <c r="C264" s="61">
        <v>4</v>
      </c>
      <c r="D264" s="65" t="s">
        <v>648</v>
      </c>
      <c r="E264" s="65">
        <v>3005612.0932999998</v>
      </c>
      <c r="F264" s="65">
        <v>0</v>
      </c>
      <c r="G264" s="65">
        <v>113849178.8642</v>
      </c>
      <c r="H264" s="65">
        <v>5619129.6919</v>
      </c>
      <c r="I264" s="65">
        <v>3505643.7286999999</v>
      </c>
      <c r="J264" s="65">
        <v>0</v>
      </c>
      <c r="K264" s="65">
        <f t="shared" si="69"/>
        <v>3505643.7286999999</v>
      </c>
      <c r="L264" s="78">
        <v>149224025.83289999</v>
      </c>
      <c r="M264" s="70">
        <f t="shared" ref="M264:M327" si="70">E264+F264+G264+H264+K264+L264</f>
        <v>275203590.21100003</v>
      </c>
      <c r="N264" s="69"/>
      <c r="O264" s="181"/>
      <c r="P264" s="71">
        <v>10</v>
      </c>
      <c r="Q264" s="181"/>
      <c r="R264" s="65" t="s">
        <v>649</v>
      </c>
      <c r="S264" s="65">
        <v>3779735.4322000002</v>
      </c>
      <c r="T264" s="65">
        <v>0</v>
      </c>
      <c r="U264" s="65">
        <v>143172093.3793</v>
      </c>
      <c r="V264" s="65">
        <v>8460504.8184999991</v>
      </c>
      <c r="W264" s="65">
        <v>4408554.8644000003</v>
      </c>
      <c r="X264" s="65">
        <v>0</v>
      </c>
      <c r="Y264" s="65">
        <f t="shared" si="59"/>
        <v>4408554.8644000003</v>
      </c>
      <c r="Z264" s="65">
        <v>240220032.2739</v>
      </c>
      <c r="AA264" s="70">
        <f t="shared" ref="AA264:AA327" si="71">S264+T264+U264+V264+Y264+Z264</f>
        <v>400040920.7683</v>
      </c>
    </row>
    <row r="265" spans="1:27" ht="24.9" customHeight="1">
      <c r="A265" s="179"/>
      <c r="B265" s="181"/>
      <c r="C265" s="61">
        <v>5</v>
      </c>
      <c r="D265" s="65" t="s">
        <v>650</v>
      </c>
      <c r="E265" s="65">
        <v>3183528.9131999998</v>
      </c>
      <c r="F265" s="65">
        <v>0</v>
      </c>
      <c r="G265" s="65">
        <v>120588466.31119999</v>
      </c>
      <c r="H265" s="65">
        <v>5929773.5477999998</v>
      </c>
      <c r="I265" s="65">
        <v>3713159.8566999999</v>
      </c>
      <c r="J265" s="65">
        <v>0</v>
      </c>
      <c r="K265" s="65">
        <f t="shared" si="69"/>
        <v>3713159.8566999999</v>
      </c>
      <c r="L265" s="78">
        <v>158012567.3655</v>
      </c>
      <c r="M265" s="70">
        <f t="shared" si="70"/>
        <v>291427495.99440002</v>
      </c>
      <c r="N265" s="69"/>
      <c r="O265" s="181"/>
      <c r="P265" s="71">
        <v>11</v>
      </c>
      <c r="Q265" s="181"/>
      <c r="R265" s="65" t="s">
        <v>651</v>
      </c>
      <c r="S265" s="65">
        <v>2733639.9338000002</v>
      </c>
      <c r="T265" s="65">
        <v>0</v>
      </c>
      <c r="U265" s="65">
        <v>103547181.77410001</v>
      </c>
      <c r="V265" s="65">
        <v>6418432.4820999997</v>
      </c>
      <c r="W265" s="65">
        <v>3188424.6512000002</v>
      </c>
      <c r="X265" s="65">
        <v>0</v>
      </c>
      <c r="Y265" s="65">
        <f t="shared" si="59"/>
        <v>3188424.6512000002</v>
      </c>
      <c r="Z265" s="65">
        <v>182446999.9003</v>
      </c>
      <c r="AA265" s="70">
        <f t="shared" si="71"/>
        <v>298334678.74150002</v>
      </c>
    </row>
    <row r="266" spans="1:27" ht="24.9" customHeight="1">
      <c r="A266" s="179"/>
      <c r="B266" s="181"/>
      <c r="C266" s="61">
        <v>6</v>
      </c>
      <c r="D266" s="65" t="s">
        <v>652</v>
      </c>
      <c r="E266" s="65">
        <v>3245315.6844000001</v>
      </c>
      <c r="F266" s="65">
        <v>0</v>
      </c>
      <c r="G266" s="65">
        <v>122928879.1612</v>
      </c>
      <c r="H266" s="65">
        <v>6095942.2013999997</v>
      </c>
      <c r="I266" s="65">
        <v>3785225.8453000002</v>
      </c>
      <c r="J266" s="65">
        <v>0</v>
      </c>
      <c r="K266" s="65">
        <f t="shared" si="69"/>
        <v>3785225.8453000002</v>
      </c>
      <c r="L266" s="78">
        <v>162713706.90509999</v>
      </c>
      <c r="M266" s="70">
        <f t="shared" si="70"/>
        <v>298769069.7974</v>
      </c>
      <c r="N266" s="69"/>
      <c r="O266" s="181"/>
      <c r="P266" s="71">
        <v>12</v>
      </c>
      <c r="Q266" s="181"/>
      <c r="R266" s="65" t="s">
        <v>653</v>
      </c>
      <c r="S266" s="65">
        <v>2850859.4907</v>
      </c>
      <c r="T266" s="65">
        <v>0</v>
      </c>
      <c r="U266" s="65">
        <v>107987325.70640001</v>
      </c>
      <c r="V266" s="65">
        <v>6396977.7951999996</v>
      </c>
      <c r="W266" s="65">
        <v>3325145.5559</v>
      </c>
      <c r="X266" s="65">
        <v>0</v>
      </c>
      <c r="Y266" s="65">
        <f t="shared" si="59"/>
        <v>3325145.5559</v>
      </c>
      <c r="Z266" s="65">
        <v>181840017.32679999</v>
      </c>
      <c r="AA266" s="70">
        <f t="shared" si="71"/>
        <v>302400325.875</v>
      </c>
    </row>
    <row r="267" spans="1:27" ht="24.9" customHeight="1">
      <c r="A267" s="179"/>
      <c r="B267" s="181"/>
      <c r="C267" s="61">
        <v>7</v>
      </c>
      <c r="D267" s="65" t="s">
        <v>654</v>
      </c>
      <c r="E267" s="65">
        <v>2674160.2757999999</v>
      </c>
      <c r="F267" s="65">
        <v>0</v>
      </c>
      <c r="G267" s="65">
        <v>101294159.76109999</v>
      </c>
      <c r="H267" s="65">
        <v>5118054.1714000003</v>
      </c>
      <c r="I267" s="65">
        <v>3119049.6011000001</v>
      </c>
      <c r="J267" s="65">
        <v>0</v>
      </c>
      <c r="K267" s="65">
        <f t="shared" si="69"/>
        <v>3119049.6011000001</v>
      </c>
      <c r="L267" s="78">
        <v>135047910.8382</v>
      </c>
      <c r="M267" s="70">
        <f t="shared" si="70"/>
        <v>247253334.6476</v>
      </c>
      <c r="N267" s="69"/>
      <c r="O267" s="181"/>
      <c r="P267" s="71">
        <v>13</v>
      </c>
      <c r="Q267" s="181"/>
      <c r="R267" s="65" t="s">
        <v>655</v>
      </c>
      <c r="S267" s="65">
        <v>2794706.6354</v>
      </c>
      <c r="T267" s="65">
        <v>0</v>
      </c>
      <c r="U267" s="65">
        <v>105860319.2075</v>
      </c>
      <c r="V267" s="65">
        <v>6421638.7468999997</v>
      </c>
      <c r="W267" s="65">
        <v>3259650.7752999999</v>
      </c>
      <c r="X267" s="65">
        <v>0</v>
      </c>
      <c r="Y267" s="65">
        <f t="shared" si="59"/>
        <v>3259650.7752999999</v>
      </c>
      <c r="Z267" s="65">
        <v>182537709.5377</v>
      </c>
      <c r="AA267" s="70">
        <f t="shared" si="71"/>
        <v>300874024.90280002</v>
      </c>
    </row>
    <row r="268" spans="1:27" ht="24.9" customHeight="1">
      <c r="A268" s="179"/>
      <c r="B268" s="181"/>
      <c r="C268" s="61">
        <v>8</v>
      </c>
      <c r="D268" s="65" t="s">
        <v>656</v>
      </c>
      <c r="E268" s="65">
        <v>3294351.5372000001</v>
      </c>
      <c r="F268" s="65">
        <v>0</v>
      </c>
      <c r="G268" s="65">
        <v>124786301.6759</v>
      </c>
      <c r="H268" s="65">
        <v>5859701.8809000002</v>
      </c>
      <c r="I268" s="65">
        <v>3842419.5964000002</v>
      </c>
      <c r="J268" s="65">
        <v>0</v>
      </c>
      <c r="K268" s="65">
        <f t="shared" si="69"/>
        <v>3842419.5964000002</v>
      </c>
      <c r="L268" s="78">
        <v>156030143.62400001</v>
      </c>
      <c r="M268" s="70">
        <f t="shared" si="70"/>
        <v>293812918.31440002</v>
      </c>
      <c r="N268" s="69"/>
      <c r="O268" s="181"/>
      <c r="P268" s="71">
        <v>14</v>
      </c>
      <c r="Q268" s="181"/>
      <c r="R268" s="65" t="s">
        <v>657</v>
      </c>
      <c r="S268" s="65">
        <v>4150877.0447999998</v>
      </c>
      <c r="T268" s="65">
        <v>0</v>
      </c>
      <c r="U268" s="65">
        <v>157230516.92640001</v>
      </c>
      <c r="V268" s="65">
        <v>8408397.3303999994</v>
      </c>
      <c r="W268" s="65">
        <v>4841441.8191</v>
      </c>
      <c r="X268" s="65">
        <v>0</v>
      </c>
      <c r="Y268" s="65">
        <f t="shared" si="59"/>
        <v>4841441.8191</v>
      </c>
      <c r="Z268" s="65">
        <v>238745839.8339</v>
      </c>
      <c r="AA268" s="70">
        <f t="shared" si="71"/>
        <v>413377072.95459998</v>
      </c>
    </row>
    <row r="269" spans="1:27" ht="24.9" customHeight="1">
      <c r="A269" s="179"/>
      <c r="B269" s="181"/>
      <c r="C269" s="61">
        <v>9</v>
      </c>
      <c r="D269" s="65" t="s">
        <v>658</v>
      </c>
      <c r="E269" s="65">
        <v>3524825.2008000002</v>
      </c>
      <c r="F269" s="65">
        <v>0</v>
      </c>
      <c r="G269" s="65">
        <v>133516382.785</v>
      </c>
      <c r="H269" s="65">
        <v>6567933.9439000003</v>
      </c>
      <c r="I269" s="65">
        <v>4111236.2396</v>
      </c>
      <c r="J269" s="65">
        <v>0</v>
      </c>
      <c r="K269" s="65">
        <f t="shared" si="69"/>
        <v>4111236.2396</v>
      </c>
      <c r="L269" s="78">
        <v>176067001.8558</v>
      </c>
      <c r="M269" s="70">
        <f t="shared" si="70"/>
        <v>323787380.02509999</v>
      </c>
      <c r="N269" s="69"/>
      <c r="O269" s="181"/>
      <c r="P269" s="71">
        <v>15</v>
      </c>
      <c r="Q269" s="181"/>
      <c r="R269" s="65" t="s">
        <v>659</v>
      </c>
      <c r="S269" s="65">
        <v>2830510.358</v>
      </c>
      <c r="T269" s="65">
        <v>0</v>
      </c>
      <c r="U269" s="65">
        <v>107216523.6275</v>
      </c>
      <c r="V269" s="65">
        <v>6591786.8071999997</v>
      </c>
      <c r="W269" s="65">
        <v>3301411.0194999999</v>
      </c>
      <c r="X269" s="65">
        <v>0</v>
      </c>
      <c r="Y269" s="65">
        <f t="shared" si="59"/>
        <v>3301411.0194999999</v>
      </c>
      <c r="Z269" s="65">
        <v>187351431.9605</v>
      </c>
      <c r="AA269" s="70">
        <f t="shared" si="71"/>
        <v>307291663.77270001</v>
      </c>
    </row>
    <row r="270" spans="1:27" ht="24.9" customHeight="1">
      <c r="A270" s="179"/>
      <c r="B270" s="181"/>
      <c r="C270" s="61">
        <v>10</v>
      </c>
      <c r="D270" s="65" t="s">
        <v>660</v>
      </c>
      <c r="E270" s="65">
        <v>3077946.4572000001</v>
      </c>
      <c r="F270" s="65">
        <v>0</v>
      </c>
      <c r="G270" s="65">
        <v>116589122.56720001</v>
      </c>
      <c r="H270" s="65">
        <v>5726005.1858999999</v>
      </c>
      <c r="I270" s="65">
        <v>3590012.0707</v>
      </c>
      <c r="J270" s="65">
        <v>0</v>
      </c>
      <c r="K270" s="65">
        <f t="shared" si="69"/>
        <v>3590012.0707</v>
      </c>
      <c r="L270" s="78">
        <v>152247680.41190001</v>
      </c>
      <c r="M270" s="70">
        <f t="shared" si="70"/>
        <v>281230766.6929</v>
      </c>
      <c r="N270" s="69"/>
      <c r="O270" s="181"/>
      <c r="P270" s="71">
        <v>16</v>
      </c>
      <c r="Q270" s="181"/>
      <c r="R270" s="65" t="s">
        <v>661</v>
      </c>
      <c r="S270" s="65">
        <v>2970218.8528999998</v>
      </c>
      <c r="T270" s="65">
        <v>0</v>
      </c>
      <c r="U270" s="65">
        <v>112508523.0407</v>
      </c>
      <c r="V270" s="65">
        <v>6640983.6436000001</v>
      </c>
      <c r="W270" s="65">
        <v>3464362.2568000001</v>
      </c>
      <c r="X270" s="65">
        <v>0</v>
      </c>
      <c r="Y270" s="65">
        <f t="shared" si="59"/>
        <v>3464362.2568000001</v>
      </c>
      <c r="Z270" s="65">
        <v>188743278.06290001</v>
      </c>
      <c r="AA270" s="70">
        <f t="shared" si="71"/>
        <v>314327365.85689998</v>
      </c>
    </row>
    <row r="271" spans="1:27" ht="24.9" customHeight="1">
      <c r="A271" s="179"/>
      <c r="B271" s="181"/>
      <c r="C271" s="61">
        <v>11</v>
      </c>
      <c r="D271" s="65" t="s">
        <v>662</v>
      </c>
      <c r="E271" s="65">
        <v>3298527.1277000001</v>
      </c>
      <c r="F271" s="65">
        <v>0</v>
      </c>
      <c r="G271" s="65">
        <v>124944468.3101</v>
      </c>
      <c r="H271" s="65">
        <v>5965690.5356000001</v>
      </c>
      <c r="I271" s="65">
        <v>3847289.8631000002</v>
      </c>
      <c r="J271" s="65">
        <v>0</v>
      </c>
      <c r="K271" s="65">
        <f t="shared" si="69"/>
        <v>3847289.8631000002</v>
      </c>
      <c r="L271" s="78">
        <v>159028708.30329999</v>
      </c>
      <c r="M271" s="70">
        <f t="shared" si="70"/>
        <v>297084684.13980001</v>
      </c>
      <c r="N271" s="69"/>
      <c r="O271" s="181"/>
      <c r="P271" s="71">
        <v>17</v>
      </c>
      <c r="Q271" s="181"/>
      <c r="R271" s="65" t="s">
        <v>663</v>
      </c>
      <c r="S271" s="65">
        <v>3880641.0274999999</v>
      </c>
      <c r="T271" s="65">
        <v>0</v>
      </c>
      <c r="U271" s="65">
        <v>146994282.9373</v>
      </c>
      <c r="V271" s="65">
        <v>8168768.8293000003</v>
      </c>
      <c r="W271" s="65">
        <v>4526247.7188999997</v>
      </c>
      <c r="X271" s="65">
        <v>0</v>
      </c>
      <c r="Y271" s="65">
        <f t="shared" si="59"/>
        <v>4526247.7188999997</v>
      </c>
      <c r="Z271" s="65">
        <v>231966420.2694</v>
      </c>
      <c r="AA271" s="70">
        <f t="shared" si="71"/>
        <v>395536360.78240001</v>
      </c>
    </row>
    <row r="272" spans="1:27" ht="24.9" customHeight="1">
      <c r="A272" s="179"/>
      <c r="B272" s="181"/>
      <c r="C272" s="61">
        <v>12</v>
      </c>
      <c r="D272" s="65" t="s">
        <v>664</v>
      </c>
      <c r="E272" s="65">
        <v>2314775.3426999999</v>
      </c>
      <c r="F272" s="65">
        <v>0</v>
      </c>
      <c r="G272" s="65">
        <v>87681065.901899993</v>
      </c>
      <c r="H272" s="65">
        <v>4545542.6160000004</v>
      </c>
      <c r="I272" s="65">
        <v>2699875.2374</v>
      </c>
      <c r="J272" s="65">
        <v>0</v>
      </c>
      <c r="K272" s="65">
        <f t="shared" si="69"/>
        <v>2699875.2374</v>
      </c>
      <c r="L272" s="78">
        <v>118850772.2563</v>
      </c>
      <c r="M272" s="70">
        <f t="shared" si="70"/>
        <v>216092031.35429999</v>
      </c>
      <c r="N272" s="69"/>
      <c r="O272" s="181"/>
      <c r="P272" s="71">
        <v>18</v>
      </c>
      <c r="Q272" s="181"/>
      <c r="R272" s="65" t="s">
        <v>665</v>
      </c>
      <c r="S272" s="65">
        <v>3355494.0010000002</v>
      </c>
      <c r="T272" s="65">
        <v>0</v>
      </c>
      <c r="U272" s="65">
        <v>127102308.89229999</v>
      </c>
      <c r="V272" s="65">
        <v>6710327.6475999998</v>
      </c>
      <c r="W272" s="65">
        <v>3913734.0868000002</v>
      </c>
      <c r="X272" s="65">
        <v>0</v>
      </c>
      <c r="Y272" s="65">
        <f t="shared" ref="Y272:Y335" si="72">W272-X272</f>
        <v>3913734.0868000002</v>
      </c>
      <c r="Z272" s="65">
        <v>190705115.22009999</v>
      </c>
      <c r="AA272" s="70">
        <f t="shared" si="71"/>
        <v>331786979.84780002</v>
      </c>
    </row>
    <row r="273" spans="1:27" ht="24.9" customHeight="1">
      <c r="A273" s="179"/>
      <c r="B273" s="181"/>
      <c r="C273" s="61">
        <v>13</v>
      </c>
      <c r="D273" s="65" t="s">
        <v>666</v>
      </c>
      <c r="E273" s="65">
        <v>2933821.5473000002</v>
      </c>
      <c r="F273" s="65">
        <v>0</v>
      </c>
      <c r="G273" s="65">
        <v>111129834.3635</v>
      </c>
      <c r="H273" s="65">
        <v>5519007.8196</v>
      </c>
      <c r="I273" s="65">
        <v>3421909.6773000001</v>
      </c>
      <c r="J273" s="65">
        <v>0</v>
      </c>
      <c r="K273" s="65">
        <f t="shared" si="69"/>
        <v>3421909.6773000001</v>
      </c>
      <c r="L273" s="78">
        <v>146391440.4901</v>
      </c>
      <c r="M273" s="70">
        <f t="shared" si="70"/>
        <v>269396013.89780003</v>
      </c>
      <c r="N273" s="69"/>
      <c r="O273" s="181"/>
      <c r="P273" s="71">
        <v>19</v>
      </c>
      <c r="Q273" s="181"/>
      <c r="R273" s="65" t="s">
        <v>667</v>
      </c>
      <c r="S273" s="65">
        <v>3080392.5536000002</v>
      </c>
      <c r="T273" s="65">
        <v>0</v>
      </c>
      <c r="U273" s="65">
        <v>116681777.9285</v>
      </c>
      <c r="V273" s="65">
        <v>6418443.8519000001</v>
      </c>
      <c r="W273" s="65">
        <v>3592865.1145000001</v>
      </c>
      <c r="X273" s="65">
        <v>0</v>
      </c>
      <c r="Y273" s="65">
        <f t="shared" si="72"/>
        <v>3592865.1145000001</v>
      </c>
      <c r="Z273" s="65">
        <v>182447321.56569999</v>
      </c>
      <c r="AA273" s="70">
        <f t="shared" si="71"/>
        <v>312220801.01419997</v>
      </c>
    </row>
    <row r="274" spans="1:27" ht="24.9" customHeight="1">
      <c r="A274" s="179"/>
      <c r="B274" s="181"/>
      <c r="C274" s="61">
        <v>14</v>
      </c>
      <c r="D274" s="65" t="s">
        <v>668</v>
      </c>
      <c r="E274" s="65">
        <v>2862932.0277999998</v>
      </c>
      <c r="F274" s="65">
        <v>0</v>
      </c>
      <c r="G274" s="65">
        <v>108444619.7262</v>
      </c>
      <c r="H274" s="65">
        <v>5343970.7740000002</v>
      </c>
      <c r="I274" s="65">
        <v>3339226.5526000001</v>
      </c>
      <c r="J274" s="65">
        <v>0</v>
      </c>
      <c r="K274" s="65">
        <f t="shared" si="69"/>
        <v>3339226.5526000001</v>
      </c>
      <c r="L274" s="78">
        <v>141439401.95359999</v>
      </c>
      <c r="M274" s="70">
        <f t="shared" si="70"/>
        <v>261430151.03420001</v>
      </c>
      <c r="N274" s="69"/>
      <c r="O274" s="181"/>
      <c r="P274" s="71">
        <v>20</v>
      </c>
      <c r="Q274" s="181"/>
      <c r="R274" s="65" t="s">
        <v>669</v>
      </c>
      <c r="S274" s="65">
        <v>2781418.8295</v>
      </c>
      <c r="T274" s="65">
        <v>0</v>
      </c>
      <c r="U274" s="65">
        <v>105356992.1842</v>
      </c>
      <c r="V274" s="65">
        <v>6177166.7395000001</v>
      </c>
      <c r="W274" s="65">
        <v>3244152.3303999999</v>
      </c>
      <c r="X274" s="65">
        <v>0</v>
      </c>
      <c r="Y274" s="65">
        <f t="shared" si="72"/>
        <v>3244152.3303999999</v>
      </c>
      <c r="Z274" s="65">
        <v>175621260.52090001</v>
      </c>
      <c r="AA274" s="70">
        <f t="shared" si="71"/>
        <v>293180990.6045</v>
      </c>
    </row>
    <row r="275" spans="1:27" ht="24.9" customHeight="1">
      <c r="A275" s="179"/>
      <c r="B275" s="181"/>
      <c r="C275" s="61">
        <v>15</v>
      </c>
      <c r="D275" s="65" t="s">
        <v>670</v>
      </c>
      <c r="E275" s="65">
        <v>3070533.2178000002</v>
      </c>
      <c r="F275" s="65">
        <v>0</v>
      </c>
      <c r="G275" s="65">
        <v>116308317.4645</v>
      </c>
      <c r="H275" s="65">
        <v>5716238.5849000001</v>
      </c>
      <c r="I275" s="65">
        <v>3581365.5203999998</v>
      </c>
      <c r="J275" s="65">
        <v>0</v>
      </c>
      <c r="K275" s="65">
        <f t="shared" si="69"/>
        <v>3581365.5203999998</v>
      </c>
      <c r="L275" s="78">
        <v>151971369.84979999</v>
      </c>
      <c r="M275" s="70">
        <f t="shared" si="70"/>
        <v>280647824.63739997</v>
      </c>
      <c r="N275" s="69"/>
      <c r="O275" s="181"/>
      <c r="P275" s="71">
        <v>21</v>
      </c>
      <c r="Q275" s="181"/>
      <c r="R275" s="65" t="s">
        <v>671</v>
      </c>
      <c r="S275" s="65">
        <v>3435035.8731999998</v>
      </c>
      <c r="T275" s="65">
        <v>0</v>
      </c>
      <c r="U275" s="65">
        <v>130115264.8427</v>
      </c>
      <c r="V275" s="65">
        <v>7532871.0102000004</v>
      </c>
      <c r="W275" s="65">
        <v>4006509.0214999998</v>
      </c>
      <c r="X275" s="65">
        <v>0</v>
      </c>
      <c r="Y275" s="65">
        <f t="shared" si="72"/>
        <v>4006509.0214999998</v>
      </c>
      <c r="Z275" s="65">
        <v>213975997.18990001</v>
      </c>
      <c r="AA275" s="70">
        <f t="shared" si="71"/>
        <v>359065677.9375</v>
      </c>
    </row>
    <row r="276" spans="1:27" ht="24.9" customHeight="1">
      <c r="A276" s="179"/>
      <c r="B276" s="182"/>
      <c r="C276" s="61">
        <v>16</v>
      </c>
      <c r="D276" s="65" t="s">
        <v>672</v>
      </c>
      <c r="E276" s="65">
        <v>2984797.7790000001</v>
      </c>
      <c r="F276" s="65">
        <v>0</v>
      </c>
      <c r="G276" s="65">
        <v>113060756.2339</v>
      </c>
      <c r="H276" s="65">
        <v>5576550.0404000003</v>
      </c>
      <c r="I276" s="65">
        <v>3481366.6203999999</v>
      </c>
      <c r="J276" s="65">
        <v>0</v>
      </c>
      <c r="K276" s="65">
        <f t="shared" si="69"/>
        <v>3481366.6203999999</v>
      </c>
      <c r="L276" s="78">
        <v>148019388.98199999</v>
      </c>
      <c r="M276" s="70">
        <f t="shared" si="70"/>
        <v>273122859.65570003</v>
      </c>
      <c r="N276" s="69"/>
      <c r="O276" s="181"/>
      <c r="P276" s="71">
        <v>22</v>
      </c>
      <c r="Q276" s="181"/>
      <c r="R276" s="65" t="s">
        <v>673</v>
      </c>
      <c r="S276" s="65">
        <v>3181752.2278</v>
      </c>
      <c r="T276" s="65">
        <v>0</v>
      </c>
      <c r="U276" s="65">
        <v>120521167.4809</v>
      </c>
      <c r="V276" s="65">
        <v>6929820.3508000001</v>
      </c>
      <c r="W276" s="65">
        <v>3711087.5912000001</v>
      </c>
      <c r="X276" s="65">
        <v>0</v>
      </c>
      <c r="Y276" s="65">
        <f t="shared" si="72"/>
        <v>3711087.5912000001</v>
      </c>
      <c r="Z276" s="65">
        <v>196914865.3953</v>
      </c>
      <c r="AA276" s="70">
        <f t="shared" si="71"/>
        <v>331258693.046</v>
      </c>
    </row>
    <row r="277" spans="1:27" ht="24.9" customHeight="1">
      <c r="A277" s="61"/>
      <c r="B277" s="172" t="s">
        <v>674</v>
      </c>
      <c r="C277" s="173"/>
      <c r="D277" s="66"/>
      <c r="E277" s="66">
        <f>SUM(E261:E276)</f>
        <v>49446818.764399998</v>
      </c>
      <c r="F277" s="66">
        <f t="shared" ref="F277:G277" si="73">SUM(F261:F276)</f>
        <v>0</v>
      </c>
      <c r="G277" s="66">
        <f t="shared" si="73"/>
        <v>1872989440.7553</v>
      </c>
      <c r="H277" s="66">
        <f t="shared" ref="H277:M277" si="74">SUM(H261:H276)</f>
        <v>91917744.7403</v>
      </c>
      <c r="I277" s="66">
        <f t="shared" si="74"/>
        <v>57673087.785300002</v>
      </c>
      <c r="J277" s="66">
        <f t="shared" si="74"/>
        <v>0</v>
      </c>
      <c r="K277" s="66">
        <f t="shared" si="74"/>
        <v>57673087.785300002</v>
      </c>
      <c r="L277" s="66">
        <f t="shared" si="74"/>
        <v>2444497312.4717002</v>
      </c>
      <c r="M277" s="66">
        <f t="shared" si="74"/>
        <v>4516524404.5170002</v>
      </c>
      <c r="N277" s="69"/>
      <c r="O277" s="181"/>
      <c r="P277" s="71">
        <v>23</v>
      </c>
      <c r="Q277" s="181"/>
      <c r="R277" s="65" t="s">
        <v>675</v>
      </c>
      <c r="S277" s="65">
        <v>3293912.8539</v>
      </c>
      <c r="T277" s="65">
        <v>0</v>
      </c>
      <c r="U277" s="65">
        <v>124769684.8496</v>
      </c>
      <c r="V277" s="65">
        <v>7506982.1272</v>
      </c>
      <c r="W277" s="65">
        <v>3841907.9311000002</v>
      </c>
      <c r="X277" s="65">
        <v>0</v>
      </c>
      <c r="Y277" s="65">
        <f t="shared" si="72"/>
        <v>3841907.9311000002</v>
      </c>
      <c r="Z277" s="65">
        <v>213243565.11790001</v>
      </c>
      <c r="AA277" s="70">
        <f t="shared" si="71"/>
        <v>352656052.87970001</v>
      </c>
    </row>
    <row r="278" spans="1:27" ht="24.9" customHeight="1">
      <c r="A278" s="179">
        <v>14</v>
      </c>
      <c r="B278" s="180" t="s">
        <v>102</v>
      </c>
      <c r="C278" s="61">
        <v>1</v>
      </c>
      <c r="D278" s="65" t="s">
        <v>676</v>
      </c>
      <c r="E278" s="65">
        <v>3738973.2236000001</v>
      </c>
      <c r="F278" s="65">
        <v>0</v>
      </c>
      <c r="G278" s="65">
        <v>141628067.125</v>
      </c>
      <c r="H278" s="65">
        <v>7180568.5069000004</v>
      </c>
      <c r="I278" s="65">
        <v>4361011.2104000002</v>
      </c>
      <c r="J278" s="65">
        <v>0</v>
      </c>
      <c r="K278" s="65">
        <f t="shared" si="69"/>
        <v>4361011.2104000002</v>
      </c>
      <c r="L278" s="78">
        <v>166287247.17140001</v>
      </c>
      <c r="M278" s="70">
        <f t="shared" si="70"/>
        <v>323195867.23729998</v>
      </c>
      <c r="N278" s="69"/>
      <c r="O278" s="181"/>
      <c r="P278" s="71">
        <v>24</v>
      </c>
      <c r="Q278" s="181"/>
      <c r="R278" s="65" t="s">
        <v>677</v>
      </c>
      <c r="S278" s="65">
        <v>2819829.6209999998</v>
      </c>
      <c r="T278" s="65">
        <v>0</v>
      </c>
      <c r="U278" s="65">
        <v>106811949.4199</v>
      </c>
      <c r="V278" s="65">
        <v>6393828.3790999996</v>
      </c>
      <c r="W278" s="65">
        <v>3288953.3711999999</v>
      </c>
      <c r="X278" s="65">
        <v>0</v>
      </c>
      <c r="Y278" s="65">
        <f t="shared" si="72"/>
        <v>3288953.3711999999</v>
      </c>
      <c r="Z278" s="65">
        <v>181750916.01640001</v>
      </c>
      <c r="AA278" s="70">
        <f t="shared" si="71"/>
        <v>301065476.80760002</v>
      </c>
    </row>
    <row r="279" spans="1:27" ht="24.9" customHeight="1">
      <c r="A279" s="179"/>
      <c r="B279" s="181"/>
      <c r="C279" s="61">
        <v>2</v>
      </c>
      <c r="D279" s="65" t="s">
        <v>678</v>
      </c>
      <c r="E279" s="65">
        <v>3150353.6501000002</v>
      </c>
      <c r="F279" s="65">
        <v>0</v>
      </c>
      <c r="G279" s="65">
        <v>119331824.9516</v>
      </c>
      <c r="H279" s="65">
        <v>6448232.6091</v>
      </c>
      <c r="I279" s="65">
        <v>3674465.358</v>
      </c>
      <c r="J279" s="65">
        <v>0</v>
      </c>
      <c r="K279" s="65">
        <f t="shared" si="69"/>
        <v>3674465.358</v>
      </c>
      <c r="L279" s="78">
        <v>145568458.33239999</v>
      </c>
      <c r="M279" s="70">
        <f t="shared" si="70"/>
        <v>278173334.9012</v>
      </c>
      <c r="N279" s="69"/>
      <c r="O279" s="181"/>
      <c r="P279" s="71">
        <v>25</v>
      </c>
      <c r="Q279" s="181"/>
      <c r="R279" s="65" t="s">
        <v>679</v>
      </c>
      <c r="S279" s="65">
        <v>2580421.8210999998</v>
      </c>
      <c r="T279" s="65">
        <v>0</v>
      </c>
      <c r="U279" s="65">
        <v>97743453.356199995</v>
      </c>
      <c r="V279" s="65">
        <v>5988713.4084000001</v>
      </c>
      <c r="W279" s="65">
        <v>3009716.2552999998</v>
      </c>
      <c r="X279" s="65">
        <v>0</v>
      </c>
      <c r="Y279" s="65">
        <f t="shared" si="72"/>
        <v>3009716.2552999998</v>
      </c>
      <c r="Z279" s="65">
        <v>170289656.8351</v>
      </c>
      <c r="AA279" s="70">
        <f t="shared" si="71"/>
        <v>279611961.67610002</v>
      </c>
    </row>
    <row r="280" spans="1:27" ht="24.9" customHeight="1">
      <c r="A280" s="179"/>
      <c r="B280" s="181"/>
      <c r="C280" s="61">
        <v>3</v>
      </c>
      <c r="D280" s="65" t="s">
        <v>680</v>
      </c>
      <c r="E280" s="65">
        <v>4264337.5687999995</v>
      </c>
      <c r="F280" s="65">
        <v>0</v>
      </c>
      <c r="G280" s="65">
        <v>161528272.95829999</v>
      </c>
      <c r="H280" s="65">
        <v>8101005.2740000002</v>
      </c>
      <c r="I280" s="65">
        <v>4973778.3158</v>
      </c>
      <c r="J280" s="65">
        <v>0</v>
      </c>
      <c r="K280" s="65">
        <f t="shared" si="69"/>
        <v>4973778.3158</v>
      </c>
      <c r="L280" s="78">
        <v>192327668.06940001</v>
      </c>
      <c r="M280" s="70">
        <f t="shared" si="70"/>
        <v>371195062.18629998</v>
      </c>
      <c r="N280" s="69"/>
      <c r="O280" s="181"/>
      <c r="P280" s="71">
        <v>26</v>
      </c>
      <c r="Q280" s="181"/>
      <c r="R280" s="65" t="s">
        <v>681</v>
      </c>
      <c r="S280" s="65">
        <v>3420496.0992000001</v>
      </c>
      <c r="T280" s="65">
        <v>0</v>
      </c>
      <c r="U280" s="65">
        <v>129564514.6869</v>
      </c>
      <c r="V280" s="65">
        <v>7552517.9095000001</v>
      </c>
      <c r="W280" s="65">
        <v>3989550.3235999998</v>
      </c>
      <c r="X280" s="65">
        <v>0</v>
      </c>
      <c r="Y280" s="65">
        <f t="shared" si="72"/>
        <v>3989550.3235999998</v>
      </c>
      <c r="Z280" s="65">
        <v>214531834.96779999</v>
      </c>
      <c r="AA280" s="70">
        <f t="shared" si="71"/>
        <v>359058913.98699999</v>
      </c>
    </row>
    <row r="281" spans="1:27" ht="24.9" customHeight="1">
      <c r="A281" s="179"/>
      <c r="B281" s="181"/>
      <c r="C281" s="61">
        <v>4</v>
      </c>
      <c r="D281" s="65" t="s">
        <v>682</v>
      </c>
      <c r="E281" s="65">
        <v>4008633.9616999999</v>
      </c>
      <c r="F281" s="65">
        <v>0</v>
      </c>
      <c r="G281" s="65">
        <v>151842510.19389999</v>
      </c>
      <c r="H281" s="65">
        <v>7711739.7116999999</v>
      </c>
      <c r="I281" s="65">
        <v>4675534.3246999998</v>
      </c>
      <c r="J281" s="65">
        <v>0</v>
      </c>
      <c r="K281" s="65">
        <f t="shared" si="69"/>
        <v>4675534.3246999998</v>
      </c>
      <c r="L281" s="78">
        <v>181314810.4289</v>
      </c>
      <c r="M281" s="70">
        <f t="shared" si="70"/>
        <v>349553228.62089998</v>
      </c>
      <c r="N281" s="69"/>
      <c r="O281" s="181"/>
      <c r="P281" s="71">
        <v>27</v>
      </c>
      <c r="Q281" s="181"/>
      <c r="R281" s="65" t="s">
        <v>683</v>
      </c>
      <c r="S281" s="65">
        <v>3726726.1020999998</v>
      </c>
      <c r="T281" s="65">
        <v>0</v>
      </c>
      <c r="U281" s="65">
        <v>141164160.04620001</v>
      </c>
      <c r="V281" s="65">
        <v>8261238.8710000003</v>
      </c>
      <c r="W281" s="65">
        <v>4346726.5844999999</v>
      </c>
      <c r="X281" s="65">
        <v>0</v>
      </c>
      <c r="Y281" s="65">
        <f t="shared" si="72"/>
        <v>4346726.5844999999</v>
      </c>
      <c r="Z281" s="65">
        <v>234582524.81099999</v>
      </c>
      <c r="AA281" s="70">
        <f t="shared" si="71"/>
        <v>392081376.41479999</v>
      </c>
    </row>
    <row r="282" spans="1:27" ht="24.9" customHeight="1">
      <c r="A282" s="179"/>
      <c r="B282" s="181"/>
      <c r="C282" s="61">
        <v>5</v>
      </c>
      <c r="D282" s="65" t="s">
        <v>684</v>
      </c>
      <c r="E282" s="65">
        <v>3875887.3958999999</v>
      </c>
      <c r="F282" s="65">
        <v>0</v>
      </c>
      <c r="G282" s="65">
        <v>146814220.764</v>
      </c>
      <c r="H282" s="65">
        <v>7187265.2799000004</v>
      </c>
      <c r="I282" s="65">
        <v>4520703.2448000005</v>
      </c>
      <c r="J282" s="65">
        <v>0</v>
      </c>
      <c r="K282" s="65">
        <f t="shared" si="69"/>
        <v>4520703.2448000005</v>
      </c>
      <c r="L282" s="78">
        <v>166476708.08070001</v>
      </c>
      <c r="M282" s="70">
        <f t="shared" si="70"/>
        <v>328874784.76529998</v>
      </c>
      <c r="N282" s="69"/>
      <c r="O282" s="181"/>
      <c r="P282" s="71">
        <v>28</v>
      </c>
      <c r="Q282" s="181"/>
      <c r="R282" s="65" t="s">
        <v>685</v>
      </c>
      <c r="S282" s="65">
        <v>2854317.8883000002</v>
      </c>
      <c r="T282" s="65">
        <v>0</v>
      </c>
      <c r="U282" s="65">
        <v>108118325.8872</v>
      </c>
      <c r="V282" s="65">
        <v>6435055.0323999999</v>
      </c>
      <c r="W282" s="65">
        <v>3329179.3132000002</v>
      </c>
      <c r="X282" s="65">
        <v>0</v>
      </c>
      <c r="Y282" s="65">
        <f t="shared" si="72"/>
        <v>3329179.3132000002</v>
      </c>
      <c r="Z282" s="65">
        <v>182917274.68689999</v>
      </c>
      <c r="AA282" s="70">
        <f t="shared" si="71"/>
        <v>303654152.80800003</v>
      </c>
    </row>
    <row r="283" spans="1:27" ht="24.9" customHeight="1">
      <c r="A283" s="179"/>
      <c r="B283" s="181"/>
      <c r="C283" s="61">
        <v>6</v>
      </c>
      <c r="D283" s="65" t="s">
        <v>686</v>
      </c>
      <c r="E283" s="65">
        <v>3726542.7897999999</v>
      </c>
      <c r="F283" s="65">
        <v>0</v>
      </c>
      <c r="G283" s="65">
        <v>141157216.38260001</v>
      </c>
      <c r="H283" s="65">
        <v>6857486.1627000002</v>
      </c>
      <c r="I283" s="65">
        <v>4346512.7752</v>
      </c>
      <c r="J283" s="65">
        <v>0</v>
      </c>
      <c r="K283" s="65">
        <f t="shared" si="69"/>
        <v>4346512.7752</v>
      </c>
      <c r="L283" s="78">
        <v>157146803.7123</v>
      </c>
      <c r="M283" s="70">
        <f t="shared" si="70"/>
        <v>313234561.82260001</v>
      </c>
      <c r="N283" s="69"/>
      <c r="O283" s="181"/>
      <c r="P283" s="71">
        <v>29</v>
      </c>
      <c r="Q283" s="181"/>
      <c r="R283" s="65" t="s">
        <v>687</v>
      </c>
      <c r="S283" s="65">
        <v>3432648.0491999998</v>
      </c>
      <c r="T283" s="65">
        <v>0</v>
      </c>
      <c r="U283" s="65">
        <v>130024816.77599999</v>
      </c>
      <c r="V283" s="65">
        <v>6960188.9086999996</v>
      </c>
      <c r="W283" s="65">
        <v>4003723.9448000002</v>
      </c>
      <c r="X283" s="65">
        <v>0</v>
      </c>
      <c r="Y283" s="65">
        <f t="shared" si="72"/>
        <v>4003723.9448000002</v>
      </c>
      <c r="Z283" s="65">
        <v>197774033.62729999</v>
      </c>
      <c r="AA283" s="70">
        <f t="shared" si="71"/>
        <v>342195411.30599999</v>
      </c>
    </row>
    <row r="284" spans="1:27" ht="24.9" customHeight="1">
      <c r="A284" s="179"/>
      <c r="B284" s="181"/>
      <c r="C284" s="61">
        <v>7</v>
      </c>
      <c r="D284" s="65" t="s">
        <v>688</v>
      </c>
      <c r="E284" s="65">
        <v>3762637.7675999999</v>
      </c>
      <c r="F284" s="65">
        <v>0</v>
      </c>
      <c r="G284" s="65">
        <v>142524453.22499999</v>
      </c>
      <c r="H284" s="65">
        <v>7306931.7238999996</v>
      </c>
      <c r="I284" s="65">
        <v>4388612.7297</v>
      </c>
      <c r="J284" s="65">
        <v>0</v>
      </c>
      <c r="K284" s="65">
        <f t="shared" si="69"/>
        <v>4388612.7297</v>
      </c>
      <c r="L284" s="78">
        <v>169862236.213</v>
      </c>
      <c r="M284" s="70">
        <f t="shared" si="70"/>
        <v>327844871.65920001</v>
      </c>
      <c r="N284" s="69"/>
      <c r="O284" s="181"/>
      <c r="P284" s="71">
        <v>30</v>
      </c>
      <c r="Q284" s="181"/>
      <c r="R284" s="65" t="s">
        <v>689</v>
      </c>
      <c r="S284" s="65">
        <v>2898300.3043</v>
      </c>
      <c r="T284" s="65">
        <v>0</v>
      </c>
      <c r="U284" s="65">
        <v>109784329.9478</v>
      </c>
      <c r="V284" s="65">
        <v>6655684.7089</v>
      </c>
      <c r="W284" s="65">
        <v>3380478.9075000002</v>
      </c>
      <c r="X284" s="65">
        <v>0</v>
      </c>
      <c r="Y284" s="65">
        <f t="shared" si="72"/>
        <v>3380478.9075000002</v>
      </c>
      <c r="Z284" s="65">
        <v>189159191.40020001</v>
      </c>
      <c r="AA284" s="70">
        <f t="shared" si="71"/>
        <v>311877985.2687</v>
      </c>
    </row>
    <row r="285" spans="1:27" ht="24.9" customHeight="1">
      <c r="A285" s="179"/>
      <c r="B285" s="181"/>
      <c r="C285" s="61">
        <v>8</v>
      </c>
      <c r="D285" s="65" t="s">
        <v>690</v>
      </c>
      <c r="E285" s="65">
        <v>4072367.8662</v>
      </c>
      <c r="F285" s="65">
        <v>0</v>
      </c>
      <c r="G285" s="65">
        <v>154256678.2441</v>
      </c>
      <c r="H285" s="65">
        <v>7877499.0548999999</v>
      </c>
      <c r="I285" s="65">
        <v>4749871.3832999999</v>
      </c>
      <c r="J285" s="65">
        <v>0</v>
      </c>
      <c r="K285" s="65">
        <f t="shared" si="69"/>
        <v>4749871.3832999999</v>
      </c>
      <c r="L285" s="78">
        <v>186004370.01480001</v>
      </c>
      <c r="M285" s="70">
        <f t="shared" si="70"/>
        <v>356960786.56330001</v>
      </c>
      <c r="N285" s="69"/>
      <c r="O285" s="181"/>
      <c r="P285" s="71">
        <v>31</v>
      </c>
      <c r="Q285" s="181"/>
      <c r="R285" s="65" t="s">
        <v>691</v>
      </c>
      <c r="S285" s="65">
        <v>2910952.68</v>
      </c>
      <c r="T285" s="65">
        <v>0</v>
      </c>
      <c r="U285" s="65">
        <v>110263587.5975</v>
      </c>
      <c r="V285" s="65">
        <v>6796555.7056999998</v>
      </c>
      <c r="W285" s="65">
        <v>3395236.2083000001</v>
      </c>
      <c r="X285" s="65">
        <v>0</v>
      </c>
      <c r="Y285" s="65">
        <f t="shared" si="72"/>
        <v>3395236.2083000001</v>
      </c>
      <c r="Z285" s="65">
        <v>193144625.46759999</v>
      </c>
      <c r="AA285" s="70">
        <f t="shared" si="71"/>
        <v>316510957.6591</v>
      </c>
    </row>
    <row r="286" spans="1:27" ht="24.9" customHeight="1">
      <c r="A286" s="179"/>
      <c r="B286" s="181"/>
      <c r="C286" s="61">
        <v>9</v>
      </c>
      <c r="D286" s="65" t="s">
        <v>692</v>
      </c>
      <c r="E286" s="65">
        <v>3705554.8100999999</v>
      </c>
      <c r="F286" s="65">
        <v>0</v>
      </c>
      <c r="G286" s="65">
        <v>140362215.50659999</v>
      </c>
      <c r="H286" s="65">
        <v>6602917.8320000004</v>
      </c>
      <c r="I286" s="65">
        <v>4322033.1095000003</v>
      </c>
      <c r="J286" s="65">
        <v>0</v>
      </c>
      <c r="K286" s="65">
        <f t="shared" si="69"/>
        <v>4322033.1095000003</v>
      </c>
      <c r="L286" s="78">
        <v>149944715.83739999</v>
      </c>
      <c r="M286" s="70">
        <f t="shared" si="70"/>
        <v>304937437.09560001</v>
      </c>
      <c r="N286" s="69"/>
      <c r="O286" s="181"/>
      <c r="P286" s="71">
        <v>32</v>
      </c>
      <c r="Q286" s="181"/>
      <c r="R286" s="65" t="s">
        <v>693</v>
      </c>
      <c r="S286" s="65">
        <v>2896817.2903</v>
      </c>
      <c r="T286" s="65">
        <v>0</v>
      </c>
      <c r="U286" s="65">
        <v>109728155.05930001</v>
      </c>
      <c r="V286" s="65">
        <v>6500794.8307999996</v>
      </c>
      <c r="W286" s="65">
        <v>3378749.1705</v>
      </c>
      <c r="X286" s="65">
        <v>0</v>
      </c>
      <c r="Y286" s="65">
        <f t="shared" si="72"/>
        <v>3378749.1705</v>
      </c>
      <c r="Z286" s="65">
        <v>184777143.91839999</v>
      </c>
      <c r="AA286" s="70">
        <f t="shared" si="71"/>
        <v>307281660.26929998</v>
      </c>
    </row>
    <row r="287" spans="1:27" ht="24.9" customHeight="1">
      <c r="A287" s="179"/>
      <c r="B287" s="181"/>
      <c r="C287" s="61">
        <v>10</v>
      </c>
      <c r="D287" s="65" t="s">
        <v>694</v>
      </c>
      <c r="E287" s="65">
        <v>3465314.4616999999</v>
      </c>
      <c r="F287" s="65">
        <v>0</v>
      </c>
      <c r="G287" s="65">
        <v>131262183.4524</v>
      </c>
      <c r="H287" s="65">
        <v>6615276.7322000004</v>
      </c>
      <c r="I287" s="65">
        <v>4041824.9375</v>
      </c>
      <c r="J287" s="65">
        <v>0</v>
      </c>
      <c r="K287" s="65">
        <f t="shared" si="69"/>
        <v>4041824.9375</v>
      </c>
      <c r="L287" s="78">
        <v>150294366.1063</v>
      </c>
      <c r="M287" s="70">
        <f t="shared" si="70"/>
        <v>295678965.69010001</v>
      </c>
      <c r="N287" s="69"/>
      <c r="O287" s="182"/>
      <c r="P287" s="71">
        <v>33</v>
      </c>
      <c r="Q287" s="182"/>
      <c r="R287" s="65" t="s">
        <v>695</v>
      </c>
      <c r="S287" s="65">
        <v>3339131.3511000001</v>
      </c>
      <c r="T287" s="65">
        <v>0</v>
      </c>
      <c r="U287" s="65">
        <v>126482510.2647</v>
      </c>
      <c r="V287" s="65">
        <v>6862886.7302999999</v>
      </c>
      <c r="W287" s="65">
        <v>3894649.2483999999</v>
      </c>
      <c r="X287" s="65">
        <v>0</v>
      </c>
      <c r="Y287" s="65">
        <f t="shared" si="72"/>
        <v>3894649.2483999999</v>
      </c>
      <c r="Z287" s="65">
        <v>195021221.29890001</v>
      </c>
      <c r="AA287" s="70">
        <f t="shared" si="71"/>
        <v>335600398.89340001</v>
      </c>
    </row>
    <row r="288" spans="1:27" ht="24.9" customHeight="1">
      <c r="A288" s="179"/>
      <c r="B288" s="181"/>
      <c r="C288" s="61">
        <v>11</v>
      </c>
      <c r="D288" s="65" t="s">
        <v>696</v>
      </c>
      <c r="E288" s="65">
        <v>3627951.3037999999</v>
      </c>
      <c r="F288" s="65">
        <v>0</v>
      </c>
      <c r="G288" s="65">
        <v>137422682.6613</v>
      </c>
      <c r="H288" s="65">
        <v>6619358.4665000001</v>
      </c>
      <c r="I288" s="65">
        <v>4231519.0188999996</v>
      </c>
      <c r="J288" s="65">
        <v>0</v>
      </c>
      <c r="K288" s="65">
        <f t="shared" si="69"/>
        <v>4231519.0188999996</v>
      </c>
      <c r="L288" s="78">
        <v>150409843.97799999</v>
      </c>
      <c r="M288" s="70">
        <f t="shared" si="70"/>
        <v>302311355.4285</v>
      </c>
      <c r="N288" s="69"/>
      <c r="O288" s="61"/>
      <c r="P288" s="173" t="s">
        <v>697</v>
      </c>
      <c r="Q288" s="174"/>
      <c r="R288" s="66"/>
      <c r="S288" s="66">
        <f>SUM(S255:S287)</f>
        <v>107750877.99250001</v>
      </c>
      <c r="T288" s="66">
        <f t="shared" ref="T288:AA288" si="75">SUM(T255:T287)</f>
        <v>0</v>
      </c>
      <c r="U288" s="66">
        <f t="shared" si="75"/>
        <v>4081481109.5042</v>
      </c>
      <c r="V288" s="66">
        <f t="shared" ref="V288" si="76">SUM(V255:V287)</f>
        <v>236745303.5133</v>
      </c>
      <c r="W288" s="66">
        <f t="shared" si="75"/>
        <v>125676959.6244</v>
      </c>
      <c r="X288" s="66">
        <f t="shared" si="75"/>
        <v>0</v>
      </c>
      <c r="Y288" s="66">
        <f t="shared" si="72"/>
        <v>125676959.6244</v>
      </c>
      <c r="Z288" s="66">
        <f t="shared" si="75"/>
        <v>6726253886.3143997</v>
      </c>
      <c r="AA288" s="66">
        <f t="shared" si="75"/>
        <v>11277908136.948799</v>
      </c>
    </row>
    <row r="289" spans="1:27" ht="24.9" customHeight="1">
      <c r="A289" s="179"/>
      <c r="B289" s="181"/>
      <c r="C289" s="61">
        <v>12</v>
      </c>
      <c r="D289" s="65" t="s">
        <v>698</v>
      </c>
      <c r="E289" s="65">
        <v>3522486.3851000001</v>
      </c>
      <c r="F289" s="65">
        <v>0</v>
      </c>
      <c r="G289" s="65">
        <v>133427791.09720001</v>
      </c>
      <c r="H289" s="65">
        <v>6595720.7906999998</v>
      </c>
      <c r="I289" s="65">
        <v>4108508.3245000001</v>
      </c>
      <c r="J289" s="65">
        <v>0</v>
      </c>
      <c r="K289" s="65">
        <f t="shared" si="69"/>
        <v>4108508.3245000001</v>
      </c>
      <c r="L289" s="78">
        <v>149741101.6514</v>
      </c>
      <c r="M289" s="70">
        <f t="shared" si="70"/>
        <v>297395608.2489</v>
      </c>
      <c r="N289" s="69"/>
      <c r="O289" s="180">
        <v>31</v>
      </c>
      <c r="P289" s="71">
        <v>1</v>
      </c>
      <c r="Q289" s="180" t="s">
        <v>119</v>
      </c>
      <c r="R289" s="65" t="s">
        <v>699</v>
      </c>
      <c r="S289" s="65">
        <v>3938795.0575999999</v>
      </c>
      <c r="T289" s="65">
        <v>0</v>
      </c>
      <c r="U289" s="65">
        <v>149197091.6717</v>
      </c>
      <c r="V289" s="65">
        <v>6367030.7347999997</v>
      </c>
      <c r="W289" s="65">
        <v>4594076.6019000001</v>
      </c>
      <c r="X289" s="65">
        <f t="shared" ref="X289:X329" si="77">W289/2</f>
        <v>2297038.3009500001</v>
      </c>
      <c r="Y289" s="65">
        <f t="shared" si="72"/>
        <v>2297038.3009500001</v>
      </c>
      <c r="Z289" s="65">
        <v>159318884.1771</v>
      </c>
      <c r="AA289" s="70">
        <f t="shared" si="71"/>
        <v>321118839.94215</v>
      </c>
    </row>
    <row r="290" spans="1:27" ht="24.9" customHeight="1">
      <c r="A290" s="179"/>
      <c r="B290" s="181"/>
      <c r="C290" s="61">
        <v>13</v>
      </c>
      <c r="D290" s="65" t="s">
        <v>700</v>
      </c>
      <c r="E290" s="65">
        <v>4562080.6726000002</v>
      </c>
      <c r="F290" s="65">
        <v>0</v>
      </c>
      <c r="G290" s="65">
        <v>172806444.20230001</v>
      </c>
      <c r="H290" s="65">
        <v>8448282.4109000005</v>
      </c>
      <c r="I290" s="65">
        <v>5321055.7462999998</v>
      </c>
      <c r="J290" s="65">
        <v>0</v>
      </c>
      <c r="K290" s="65">
        <f t="shared" si="69"/>
        <v>5321055.7462999998</v>
      </c>
      <c r="L290" s="78">
        <v>202152615.45879999</v>
      </c>
      <c r="M290" s="70">
        <f t="shared" si="70"/>
        <v>393290478.49089998</v>
      </c>
      <c r="N290" s="69"/>
      <c r="O290" s="181"/>
      <c r="P290" s="71">
        <v>2</v>
      </c>
      <c r="Q290" s="181"/>
      <c r="R290" s="65" t="s">
        <v>294</v>
      </c>
      <c r="S290" s="65">
        <v>3973274.4435999999</v>
      </c>
      <c r="T290" s="65">
        <v>0</v>
      </c>
      <c r="U290" s="65">
        <v>150503131.73050001</v>
      </c>
      <c r="V290" s="65">
        <v>6498828.6843999997</v>
      </c>
      <c r="W290" s="65">
        <v>4634292.1852000002</v>
      </c>
      <c r="X290" s="65">
        <f t="shared" si="77"/>
        <v>2317146.0926000001</v>
      </c>
      <c r="Y290" s="65">
        <f t="shared" si="72"/>
        <v>2317146.0926000001</v>
      </c>
      <c r="Z290" s="65">
        <v>163047629.27059999</v>
      </c>
      <c r="AA290" s="70">
        <f t="shared" si="71"/>
        <v>326340010.22170001</v>
      </c>
    </row>
    <row r="291" spans="1:27" ht="24.9" customHeight="1">
      <c r="A291" s="179"/>
      <c r="B291" s="181"/>
      <c r="C291" s="61">
        <v>14</v>
      </c>
      <c r="D291" s="65" t="s">
        <v>701</v>
      </c>
      <c r="E291" s="65">
        <v>3130229.0436</v>
      </c>
      <c r="F291" s="65">
        <v>0</v>
      </c>
      <c r="G291" s="65">
        <v>118569527.67110001</v>
      </c>
      <c r="H291" s="65">
        <v>6367098.1915999996</v>
      </c>
      <c r="I291" s="65">
        <v>3650992.7014000001</v>
      </c>
      <c r="J291" s="65">
        <v>0</v>
      </c>
      <c r="K291" s="65">
        <f t="shared" si="69"/>
        <v>3650992.7014000001</v>
      </c>
      <c r="L291" s="78">
        <v>143273054.17550001</v>
      </c>
      <c r="M291" s="70">
        <f t="shared" si="70"/>
        <v>274990901.78320003</v>
      </c>
      <c r="N291" s="69"/>
      <c r="O291" s="181"/>
      <c r="P291" s="71">
        <v>3</v>
      </c>
      <c r="Q291" s="181"/>
      <c r="R291" s="65" t="s">
        <v>702</v>
      </c>
      <c r="S291" s="65">
        <v>3955960.4690999999</v>
      </c>
      <c r="T291" s="65">
        <v>0</v>
      </c>
      <c r="U291" s="65">
        <v>149847298.00350001</v>
      </c>
      <c r="V291" s="65">
        <v>6403266.0751999998</v>
      </c>
      <c r="W291" s="65">
        <v>4614097.7542000003</v>
      </c>
      <c r="X291" s="65">
        <f t="shared" si="77"/>
        <v>2307048.8771000002</v>
      </c>
      <c r="Y291" s="65">
        <f t="shared" si="72"/>
        <v>2307048.8771000002</v>
      </c>
      <c r="Z291" s="65">
        <v>160344031.7455</v>
      </c>
      <c r="AA291" s="70">
        <f t="shared" si="71"/>
        <v>322857605.17040002</v>
      </c>
    </row>
    <row r="292" spans="1:27" ht="24.9" customHeight="1">
      <c r="A292" s="179"/>
      <c r="B292" s="181"/>
      <c r="C292" s="61">
        <v>15</v>
      </c>
      <c r="D292" s="65" t="s">
        <v>703</v>
      </c>
      <c r="E292" s="65">
        <v>3464657.3365000002</v>
      </c>
      <c r="F292" s="65">
        <v>0</v>
      </c>
      <c r="G292" s="65">
        <v>131237292.2923</v>
      </c>
      <c r="H292" s="65">
        <v>6956948.5904999999</v>
      </c>
      <c r="I292" s="65">
        <v>4041058.4889000002</v>
      </c>
      <c r="J292" s="65">
        <v>0</v>
      </c>
      <c r="K292" s="65">
        <f t="shared" si="69"/>
        <v>4041058.4889000002</v>
      </c>
      <c r="L292" s="78">
        <v>159960732.463</v>
      </c>
      <c r="M292" s="70">
        <f t="shared" si="70"/>
        <v>305660689.17119998</v>
      </c>
      <c r="N292" s="69"/>
      <c r="O292" s="181"/>
      <c r="P292" s="71">
        <v>4</v>
      </c>
      <c r="Q292" s="181"/>
      <c r="R292" s="65" t="s">
        <v>704</v>
      </c>
      <c r="S292" s="65">
        <v>3003335.5847</v>
      </c>
      <c r="T292" s="65">
        <v>0</v>
      </c>
      <c r="U292" s="65">
        <v>113762947.29610001</v>
      </c>
      <c r="V292" s="65">
        <v>5347563.5899</v>
      </c>
      <c r="W292" s="65">
        <v>3502988.4863999998</v>
      </c>
      <c r="X292" s="65">
        <f t="shared" si="77"/>
        <v>1751494.2431999999</v>
      </c>
      <c r="Y292" s="65">
        <f t="shared" si="72"/>
        <v>1751494.2431999999</v>
      </c>
      <c r="Z292" s="65">
        <v>130476757.81280001</v>
      </c>
      <c r="AA292" s="70">
        <f t="shared" si="71"/>
        <v>254342098.52669999</v>
      </c>
    </row>
    <row r="293" spans="1:27" ht="24.9" customHeight="1">
      <c r="A293" s="179"/>
      <c r="B293" s="181"/>
      <c r="C293" s="61">
        <v>16</v>
      </c>
      <c r="D293" s="65" t="s">
        <v>705</v>
      </c>
      <c r="E293" s="65">
        <v>3934072.2089</v>
      </c>
      <c r="F293" s="65">
        <v>0</v>
      </c>
      <c r="G293" s="65">
        <v>149018195.52129999</v>
      </c>
      <c r="H293" s="65">
        <v>7588378.1043999996</v>
      </c>
      <c r="I293" s="65">
        <v>4588568.0318999998</v>
      </c>
      <c r="J293" s="65">
        <v>0</v>
      </c>
      <c r="K293" s="65">
        <f t="shared" ref="K293:K324" si="78">I293-J293</f>
        <v>4588568.0318999998</v>
      </c>
      <c r="L293" s="78">
        <v>177824741.04789999</v>
      </c>
      <c r="M293" s="70">
        <f t="shared" si="70"/>
        <v>342953954.91439998</v>
      </c>
      <c r="N293" s="69"/>
      <c r="O293" s="181"/>
      <c r="P293" s="71">
        <v>5</v>
      </c>
      <c r="Q293" s="181"/>
      <c r="R293" s="65" t="s">
        <v>706</v>
      </c>
      <c r="S293" s="65">
        <v>5225394.0311000003</v>
      </c>
      <c r="T293" s="65">
        <v>0</v>
      </c>
      <c r="U293" s="65">
        <v>197932002.27329999</v>
      </c>
      <c r="V293" s="65">
        <v>9255318.2188000008</v>
      </c>
      <c r="W293" s="65">
        <v>6094721.8891000003</v>
      </c>
      <c r="X293" s="65">
        <f t="shared" si="77"/>
        <v>3047360.9445500001</v>
      </c>
      <c r="Y293" s="65">
        <f t="shared" si="72"/>
        <v>3047360.9445500001</v>
      </c>
      <c r="Z293" s="65">
        <v>241032505.84310001</v>
      </c>
      <c r="AA293" s="70">
        <f t="shared" si="71"/>
        <v>456492581.31085002</v>
      </c>
    </row>
    <row r="294" spans="1:27" ht="24.9" customHeight="1">
      <c r="A294" s="179"/>
      <c r="B294" s="182"/>
      <c r="C294" s="61">
        <v>17</v>
      </c>
      <c r="D294" s="65" t="s">
        <v>707</v>
      </c>
      <c r="E294" s="65">
        <v>3257955.5030999999</v>
      </c>
      <c r="F294" s="65">
        <v>0</v>
      </c>
      <c r="G294" s="65">
        <v>123407661.16410001</v>
      </c>
      <c r="H294" s="65">
        <v>6343142.1633000001</v>
      </c>
      <c r="I294" s="65">
        <v>3799968.5</v>
      </c>
      <c r="J294" s="65">
        <v>0</v>
      </c>
      <c r="K294" s="65">
        <f t="shared" si="78"/>
        <v>3799968.5</v>
      </c>
      <c r="L294" s="78">
        <v>142595305.2182</v>
      </c>
      <c r="M294" s="70">
        <f t="shared" si="70"/>
        <v>279404032.54869998</v>
      </c>
      <c r="N294" s="69"/>
      <c r="O294" s="181"/>
      <c r="P294" s="71">
        <v>6</v>
      </c>
      <c r="Q294" s="181"/>
      <c r="R294" s="65" t="s">
        <v>708</v>
      </c>
      <c r="S294" s="65">
        <v>4518636.3683000002</v>
      </c>
      <c r="T294" s="65">
        <v>0</v>
      </c>
      <c r="U294" s="65">
        <v>171160823.206</v>
      </c>
      <c r="V294" s="65">
        <v>7861570.8201000001</v>
      </c>
      <c r="W294" s="65">
        <v>5270383.7873</v>
      </c>
      <c r="X294" s="65">
        <f t="shared" si="77"/>
        <v>2635191.89365</v>
      </c>
      <c r="Y294" s="65">
        <f t="shared" si="72"/>
        <v>2635191.89365</v>
      </c>
      <c r="Z294" s="65">
        <v>201601476.81020001</v>
      </c>
      <c r="AA294" s="70">
        <f t="shared" si="71"/>
        <v>387777699.09824997</v>
      </c>
    </row>
    <row r="295" spans="1:27" ht="24.9" customHeight="1">
      <c r="A295" s="61"/>
      <c r="B295" s="172" t="s">
        <v>709</v>
      </c>
      <c r="C295" s="173"/>
      <c r="D295" s="66"/>
      <c r="E295" s="66">
        <f>SUM(E278:E294)</f>
        <v>63270035.949100003</v>
      </c>
      <c r="F295" s="66">
        <f t="shared" ref="F295:M295" si="79">SUM(F278:F294)</f>
        <v>0</v>
      </c>
      <c r="G295" s="66">
        <f t="shared" si="79"/>
        <v>2396597237.4130998</v>
      </c>
      <c r="H295" s="66">
        <f t="shared" si="79"/>
        <v>120807851.60519999</v>
      </c>
      <c r="I295" s="66">
        <f t="shared" si="79"/>
        <v>73796018.200800002</v>
      </c>
      <c r="J295" s="66">
        <f t="shared" si="79"/>
        <v>0</v>
      </c>
      <c r="K295" s="66">
        <f t="shared" si="79"/>
        <v>73796018.200800002</v>
      </c>
      <c r="L295" s="66">
        <f t="shared" si="79"/>
        <v>2791184777.9594002</v>
      </c>
      <c r="M295" s="66">
        <f t="shared" si="79"/>
        <v>5445655921.1275997</v>
      </c>
      <c r="N295" s="69"/>
      <c r="O295" s="181"/>
      <c r="P295" s="71">
        <v>7</v>
      </c>
      <c r="Q295" s="181"/>
      <c r="R295" s="65" t="s">
        <v>710</v>
      </c>
      <c r="S295" s="65">
        <v>3966655.5655999999</v>
      </c>
      <c r="T295" s="65">
        <v>0</v>
      </c>
      <c r="U295" s="65">
        <v>150252416.13420001</v>
      </c>
      <c r="V295" s="65">
        <v>6260507.7027000003</v>
      </c>
      <c r="W295" s="65">
        <v>4626572.1509999996</v>
      </c>
      <c r="X295" s="65">
        <f t="shared" si="77"/>
        <v>2313286.0754999998</v>
      </c>
      <c r="Y295" s="65">
        <f t="shared" si="72"/>
        <v>2313286.0754999998</v>
      </c>
      <c r="Z295" s="65">
        <v>156305201.22490001</v>
      </c>
      <c r="AA295" s="70">
        <f t="shared" si="71"/>
        <v>319098066.70289999</v>
      </c>
    </row>
    <row r="296" spans="1:27" ht="24.9" customHeight="1">
      <c r="A296" s="179">
        <v>15</v>
      </c>
      <c r="B296" s="180" t="s">
        <v>711</v>
      </c>
      <c r="C296" s="61">
        <v>1</v>
      </c>
      <c r="D296" s="65" t="s">
        <v>712</v>
      </c>
      <c r="E296" s="65">
        <v>5198125.3779999996</v>
      </c>
      <c r="F296" s="65">
        <v>0</v>
      </c>
      <c r="G296" s="65">
        <v>196899096.6036</v>
      </c>
      <c r="H296" s="65">
        <v>7814126.9291000003</v>
      </c>
      <c r="I296" s="65">
        <v>6062916.6594000002</v>
      </c>
      <c r="J296" s="65">
        <v>0</v>
      </c>
      <c r="K296" s="65">
        <f t="shared" si="78"/>
        <v>6062916.6594000002</v>
      </c>
      <c r="L296" s="78">
        <v>215286005.55199999</v>
      </c>
      <c r="M296" s="70">
        <f t="shared" si="70"/>
        <v>431260271.1221</v>
      </c>
      <c r="N296" s="69"/>
      <c r="O296" s="181"/>
      <c r="P296" s="71">
        <v>8</v>
      </c>
      <c r="Q296" s="181"/>
      <c r="R296" s="65" t="s">
        <v>713</v>
      </c>
      <c r="S296" s="65">
        <v>3503196.7371</v>
      </c>
      <c r="T296" s="65">
        <v>0</v>
      </c>
      <c r="U296" s="65">
        <v>132697121.0985</v>
      </c>
      <c r="V296" s="65">
        <v>5754850.1796000004</v>
      </c>
      <c r="W296" s="65">
        <v>4086009.5351</v>
      </c>
      <c r="X296" s="65">
        <f t="shared" si="77"/>
        <v>2043004.76755</v>
      </c>
      <c r="Y296" s="65">
        <f t="shared" si="72"/>
        <v>2043004.76755</v>
      </c>
      <c r="Z296" s="65">
        <v>141999455.08180001</v>
      </c>
      <c r="AA296" s="70">
        <f t="shared" si="71"/>
        <v>285997627.86454999</v>
      </c>
    </row>
    <row r="297" spans="1:27" ht="24.9" customHeight="1">
      <c r="A297" s="179"/>
      <c r="B297" s="181"/>
      <c r="C297" s="61">
        <v>2</v>
      </c>
      <c r="D297" s="65" t="s">
        <v>714</v>
      </c>
      <c r="E297" s="65">
        <v>3775047.5606999998</v>
      </c>
      <c r="F297" s="65">
        <v>0</v>
      </c>
      <c r="G297" s="65">
        <v>142994522.12029999</v>
      </c>
      <c r="H297" s="65">
        <v>6389453.8556000004</v>
      </c>
      <c r="I297" s="65">
        <v>4403087.0904000001</v>
      </c>
      <c r="J297" s="65">
        <v>0</v>
      </c>
      <c r="K297" s="65">
        <f t="shared" si="78"/>
        <v>4403087.0904000001</v>
      </c>
      <c r="L297" s="78">
        <v>174980046.68349999</v>
      </c>
      <c r="M297" s="70">
        <f t="shared" si="70"/>
        <v>332542157.31050003</v>
      </c>
      <c r="N297" s="69"/>
      <c r="O297" s="181"/>
      <c r="P297" s="71">
        <v>9</v>
      </c>
      <c r="Q297" s="181"/>
      <c r="R297" s="65" t="s">
        <v>715</v>
      </c>
      <c r="S297" s="65">
        <v>3593143.8473999999</v>
      </c>
      <c r="T297" s="65">
        <v>0</v>
      </c>
      <c r="U297" s="65">
        <v>136104215.67109999</v>
      </c>
      <c r="V297" s="65">
        <v>5973365.0856999997</v>
      </c>
      <c r="W297" s="65">
        <v>4190920.7855000002</v>
      </c>
      <c r="X297" s="65">
        <f t="shared" si="77"/>
        <v>2095460.3927500001</v>
      </c>
      <c r="Y297" s="65">
        <f t="shared" si="72"/>
        <v>2095460.3927500001</v>
      </c>
      <c r="Z297" s="65">
        <v>148181542.03420001</v>
      </c>
      <c r="AA297" s="70">
        <f t="shared" si="71"/>
        <v>295947727.03114998</v>
      </c>
    </row>
    <row r="298" spans="1:27" ht="24.9" customHeight="1">
      <c r="A298" s="179"/>
      <c r="B298" s="181"/>
      <c r="C298" s="61">
        <v>3</v>
      </c>
      <c r="D298" s="65" t="s">
        <v>716</v>
      </c>
      <c r="E298" s="65">
        <v>3799502.429</v>
      </c>
      <c r="F298" s="65">
        <v>0</v>
      </c>
      <c r="G298" s="65">
        <v>143920844.8098</v>
      </c>
      <c r="H298" s="65">
        <v>6271151.7796</v>
      </c>
      <c r="I298" s="65">
        <v>4431610.4172</v>
      </c>
      <c r="J298" s="65">
        <v>0</v>
      </c>
      <c r="K298" s="65">
        <f t="shared" si="78"/>
        <v>4431610.4172</v>
      </c>
      <c r="L298" s="78">
        <v>171633118.3969</v>
      </c>
      <c r="M298" s="70">
        <f t="shared" si="70"/>
        <v>330056227.83249998</v>
      </c>
      <c r="N298" s="69"/>
      <c r="O298" s="181"/>
      <c r="P298" s="71">
        <v>10</v>
      </c>
      <c r="Q298" s="181"/>
      <c r="R298" s="65" t="s">
        <v>717</v>
      </c>
      <c r="S298" s="65">
        <v>3408617.6686999998</v>
      </c>
      <c r="T298" s="65">
        <v>0</v>
      </c>
      <c r="U298" s="65">
        <v>129114573.2054</v>
      </c>
      <c r="V298" s="65">
        <v>5582951.1804</v>
      </c>
      <c r="W298" s="65">
        <v>3975695.7263000002</v>
      </c>
      <c r="X298" s="65">
        <f t="shared" si="77"/>
        <v>1987847.8631500001</v>
      </c>
      <c r="Y298" s="65">
        <f t="shared" si="72"/>
        <v>1987847.8631500001</v>
      </c>
      <c r="Z298" s="65">
        <v>137136196.19029999</v>
      </c>
      <c r="AA298" s="70">
        <f t="shared" si="71"/>
        <v>277230186.10794997</v>
      </c>
    </row>
    <row r="299" spans="1:27" ht="24.9" customHeight="1">
      <c r="A299" s="179"/>
      <c r="B299" s="181"/>
      <c r="C299" s="61">
        <v>4</v>
      </c>
      <c r="D299" s="65" t="s">
        <v>718</v>
      </c>
      <c r="E299" s="65">
        <v>4140070.5951999999</v>
      </c>
      <c r="F299" s="65">
        <v>0</v>
      </c>
      <c r="G299" s="65">
        <v>156821180.8716</v>
      </c>
      <c r="H299" s="65">
        <v>6328523.4543000003</v>
      </c>
      <c r="I299" s="65">
        <v>4828837.5439999998</v>
      </c>
      <c r="J299" s="65">
        <v>0</v>
      </c>
      <c r="K299" s="65">
        <f t="shared" si="78"/>
        <v>4828837.5439999998</v>
      </c>
      <c r="L299" s="78">
        <v>173256241.90810001</v>
      </c>
      <c r="M299" s="70">
        <f t="shared" si="70"/>
        <v>345374854.3732</v>
      </c>
      <c r="N299" s="69"/>
      <c r="O299" s="181"/>
      <c r="P299" s="71">
        <v>11</v>
      </c>
      <c r="Q299" s="181"/>
      <c r="R299" s="65" t="s">
        <v>719</v>
      </c>
      <c r="S299" s="65">
        <v>4709447.3810999999</v>
      </c>
      <c r="T299" s="65">
        <v>0</v>
      </c>
      <c r="U299" s="65">
        <v>178388528.05700001</v>
      </c>
      <c r="V299" s="65">
        <v>7727578.5120000001</v>
      </c>
      <c r="W299" s="65">
        <v>5492939.2631000001</v>
      </c>
      <c r="X299" s="65">
        <f t="shared" si="77"/>
        <v>2746469.63155</v>
      </c>
      <c r="Y299" s="65">
        <f t="shared" si="72"/>
        <v>2746469.63155</v>
      </c>
      <c r="Z299" s="65">
        <v>197810650.29820001</v>
      </c>
      <c r="AA299" s="70">
        <f t="shared" si="71"/>
        <v>391382673.87984997</v>
      </c>
    </row>
    <row r="300" spans="1:27" ht="24.9" customHeight="1">
      <c r="A300" s="179"/>
      <c r="B300" s="181"/>
      <c r="C300" s="61">
        <v>5</v>
      </c>
      <c r="D300" s="65" t="s">
        <v>720</v>
      </c>
      <c r="E300" s="65">
        <v>4026785.2552999998</v>
      </c>
      <c r="F300" s="65">
        <v>0</v>
      </c>
      <c r="G300" s="65">
        <v>152530060.61539999</v>
      </c>
      <c r="H300" s="65">
        <v>6657074.6402000003</v>
      </c>
      <c r="I300" s="65">
        <v>4696705.3761999998</v>
      </c>
      <c r="J300" s="65">
        <v>0</v>
      </c>
      <c r="K300" s="65">
        <f t="shared" si="78"/>
        <v>4696705.3761999998</v>
      </c>
      <c r="L300" s="78">
        <v>182551406.4154</v>
      </c>
      <c r="M300" s="70">
        <f t="shared" si="70"/>
        <v>350462032.30250001</v>
      </c>
      <c r="N300" s="69"/>
      <c r="O300" s="181"/>
      <c r="P300" s="71">
        <v>12</v>
      </c>
      <c r="Q300" s="181"/>
      <c r="R300" s="65" t="s">
        <v>721</v>
      </c>
      <c r="S300" s="65">
        <v>3170646.4476000001</v>
      </c>
      <c r="T300" s="65">
        <v>0</v>
      </c>
      <c r="U300" s="65">
        <v>120100493.1173</v>
      </c>
      <c r="V300" s="65">
        <v>5481828.7714999998</v>
      </c>
      <c r="W300" s="65">
        <v>3698134.1869000001</v>
      </c>
      <c r="X300" s="65">
        <f t="shared" si="77"/>
        <v>1849067.09345</v>
      </c>
      <c r="Y300" s="65">
        <f t="shared" si="72"/>
        <v>1849067.09345</v>
      </c>
      <c r="Z300" s="65">
        <v>134275304.294</v>
      </c>
      <c r="AA300" s="70">
        <f t="shared" si="71"/>
        <v>264877339.72385001</v>
      </c>
    </row>
    <row r="301" spans="1:27" ht="24.9" customHeight="1">
      <c r="A301" s="179"/>
      <c r="B301" s="181"/>
      <c r="C301" s="61">
        <v>6</v>
      </c>
      <c r="D301" s="65" t="s">
        <v>103</v>
      </c>
      <c r="E301" s="65">
        <v>4384657.6244000001</v>
      </c>
      <c r="F301" s="65">
        <v>0</v>
      </c>
      <c r="G301" s="65">
        <v>166085860.26429999</v>
      </c>
      <c r="H301" s="65">
        <v>7019916.9420999996</v>
      </c>
      <c r="I301" s="65">
        <v>5114115.5366000002</v>
      </c>
      <c r="J301" s="65">
        <v>0</v>
      </c>
      <c r="K301" s="65">
        <f t="shared" si="78"/>
        <v>5114115.5366000002</v>
      </c>
      <c r="L301" s="78">
        <v>192816713.71110001</v>
      </c>
      <c r="M301" s="70">
        <f t="shared" si="70"/>
        <v>375421264.07849997</v>
      </c>
      <c r="N301" s="69"/>
      <c r="O301" s="181"/>
      <c r="P301" s="71">
        <v>13</v>
      </c>
      <c r="Q301" s="181"/>
      <c r="R301" s="65" t="s">
        <v>722</v>
      </c>
      <c r="S301" s="65">
        <v>4232874.3607999999</v>
      </c>
      <c r="T301" s="65">
        <v>0</v>
      </c>
      <c r="U301" s="65">
        <v>160336482.30540001</v>
      </c>
      <c r="V301" s="65">
        <v>6553699.0177999996</v>
      </c>
      <c r="W301" s="65">
        <v>4937080.7</v>
      </c>
      <c r="X301" s="65">
        <f t="shared" si="77"/>
        <v>2468540.35</v>
      </c>
      <c r="Y301" s="65">
        <f t="shared" si="72"/>
        <v>2468540.35</v>
      </c>
      <c r="Z301" s="65">
        <v>164599986.39809999</v>
      </c>
      <c r="AA301" s="70">
        <f t="shared" si="71"/>
        <v>338191582.4321</v>
      </c>
    </row>
    <row r="302" spans="1:27" ht="24.9" customHeight="1">
      <c r="A302" s="179"/>
      <c r="B302" s="181"/>
      <c r="C302" s="61">
        <v>7</v>
      </c>
      <c r="D302" s="65" t="s">
        <v>723</v>
      </c>
      <c r="E302" s="65">
        <v>3437976.7516999999</v>
      </c>
      <c r="F302" s="65">
        <v>0</v>
      </c>
      <c r="G302" s="65">
        <v>130226661.983</v>
      </c>
      <c r="H302" s="65">
        <v>5676071.3032999998</v>
      </c>
      <c r="I302" s="65">
        <v>4009939.162</v>
      </c>
      <c r="J302" s="65">
        <v>0</v>
      </c>
      <c r="K302" s="65">
        <f t="shared" si="78"/>
        <v>4009939.162</v>
      </c>
      <c r="L302" s="78">
        <v>154797474.03420001</v>
      </c>
      <c r="M302" s="70">
        <f t="shared" si="70"/>
        <v>298148123.2342</v>
      </c>
      <c r="N302" s="69"/>
      <c r="O302" s="181"/>
      <c r="P302" s="71">
        <v>14</v>
      </c>
      <c r="Q302" s="181"/>
      <c r="R302" s="65" t="s">
        <v>724</v>
      </c>
      <c r="S302" s="65">
        <v>4226752.2247000001</v>
      </c>
      <c r="T302" s="65">
        <v>0</v>
      </c>
      <c r="U302" s="65">
        <v>160104582.72920001</v>
      </c>
      <c r="V302" s="65">
        <v>6613321.8997</v>
      </c>
      <c r="W302" s="65">
        <v>4929940.0486000003</v>
      </c>
      <c r="X302" s="65">
        <f t="shared" si="77"/>
        <v>2464970.0243000002</v>
      </c>
      <c r="Y302" s="65">
        <f t="shared" si="72"/>
        <v>2464970.0243000002</v>
      </c>
      <c r="Z302" s="65">
        <v>166286799.65470001</v>
      </c>
      <c r="AA302" s="70">
        <f t="shared" si="71"/>
        <v>339696426.53259999</v>
      </c>
    </row>
    <row r="303" spans="1:27" ht="24.9" customHeight="1">
      <c r="A303" s="179"/>
      <c r="B303" s="181"/>
      <c r="C303" s="61">
        <v>8</v>
      </c>
      <c r="D303" s="65" t="s">
        <v>725</v>
      </c>
      <c r="E303" s="65">
        <v>3687863.3465</v>
      </c>
      <c r="F303" s="65">
        <v>0</v>
      </c>
      <c r="G303" s="65">
        <v>139692082.91980001</v>
      </c>
      <c r="H303" s="65">
        <v>6193314.5846999995</v>
      </c>
      <c r="I303" s="65">
        <v>4301398.3880000003</v>
      </c>
      <c r="J303" s="65">
        <v>0</v>
      </c>
      <c r="K303" s="65">
        <f t="shared" si="78"/>
        <v>4301398.3880000003</v>
      </c>
      <c r="L303" s="78">
        <v>169430997.20030001</v>
      </c>
      <c r="M303" s="70">
        <f t="shared" si="70"/>
        <v>323305656.4393</v>
      </c>
      <c r="N303" s="69"/>
      <c r="O303" s="181"/>
      <c r="P303" s="71">
        <v>15</v>
      </c>
      <c r="Q303" s="181"/>
      <c r="R303" s="65" t="s">
        <v>726</v>
      </c>
      <c r="S303" s="65">
        <v>3340301.9783000001</v>
      </c>
      <c r="T303" s="65">
        <v>0</v>
      </c>
      <c r="U303" s="65">
        <v>126526852.2946</v>
      </c>
      <c r="V303" s="65">
        <v>5870059.6880999999</v>
      </c>
      <c r="W303" s="65">
        <v>3896014.6280999999</v>
      </c>
      <c r="X303" s="65">
        <f t="shared" si="77"/>
        <v>1948007.3140499999</v>
      </c>
      <c r="Y303" s="65">
        <f t="shared" si="72"/>
        <v>1948007.3140499999</v>
      </c>
      <c r="Z303" s="65">
        <v>145258890.38479999</v>
      </c>
      <c r="AA303" s="70">
        <f t="shared" si="71"/>
        <v>282944111.65985</v>
      </c>
    </row>
    <row r="304" spans="1:27" ht="24.9" customHeight="1">
      <c r="A304" s="179"/>
      <c r="B304" s="181"/>
      <c r="C304" s="61">
        <v>9</v>
      </c>
      <c r="D304" s="65" t="s">
        <v>727</v>
      </c>
      <c r="E304" s="65">
        <v>3362160.5830999999</v>
      </c>
      <c r="F304" s="65">
        <v>0</v>
      </c>
      <c r="G304" s="65">
        <v>127354831.4664</v>
      </c>
      <c r="H304" s="65">
        <v>5543955.0012999997</v>
      </c>
      <c r="I304" s="65">
        <v>3921509.7615</v>
      </c>
      <c r="J304" s="65">
        <v>0</v>
      </c>
      <c r="K304" s="65">
        <f t="shared" si="78"/>
        <v>3921509.7615</v>
      </c>
      <c r="L304" s="78">
        <v>151059722.31</v>
      </c>
      <c r="M304" s="70">
        <f t="shared" si="70"/>
        <v>291242179.12230003</v>
      </c>
      <c r="N304" s="69"/>
      <c r="O304" s="181"/>
      <c r="P304" s="71">
        <v>16</v>
      </c>
      <c r="Q304" s="181"/>
      <c r="R304" s="65" t="s">
        <v>728</v>
      </c>
      <c r="S304" s="65">
        <v>4256151.4111000001</v>
      </c>
      <c r="T304" s="65">
        <v>0</v>
      </c>
      <c r="U304" s="65">
        <v>161218190.58180001</v>
      </c>
      <c r="V304" s="65">
        <v>6739389.5036000004</v>
      </c>
      <c r="W304" s="65">
        <v>4964230.2598000001</v>
      </c>
      <c r="X304" s="65">
        <f t="shared" si="77"/>
        <v>2482115.1299000001</v>
      </c>
      <c r="Y304" s="65">
        <f t="shared" si="72"/>
        <v>2482115.1299000001</v>
      </c>
      <c r="Z304" s="65">
        <v>169853425.3964</v>
      </c>
      <c r="AA304" s="70">
        <f t="shared" si="71"/>
        <v>344549272.02280003</v>
      </c>
    </row>
    <row r="305" spans="1:27" ht="24.9" customHeight="1">
      <c r="A305" s="179"/>
      <c r="B305" s="181"/>
      <c r="C305" s="61">
        <v>10</v>
      </c>
      <c r="D305" s="65" t="s">
        <v>729</v>
      </c>
      <c r="E305" s="65">
        <v>3188583.6847000001</v>
      </c>
      <c r="F305" s="65">
        <v>0</v>
      </c>
      <c r="G305" s="65">
        <v>120779935.32359999</v>
      </c>
      <c r="H305" s="65">
        <v>5695570.3960999995</v>
      </c>
      <c r="I305" s="65">
        <v>3719055.5702</v>
      </c>
      <c r="J305" s="65">
        <v>0</v>
      </c>
      <c r="K305" s="65">
        <f t="shared" si="78"/>
        <v>3719055.5702</v>
      </c>
      <c r="L305" s="78">
        <v>155349130.1622</v>
      </c>
      <c r="M305" s="70">
        <f t="shared" si="70"/>
        <v>288732275.13679999</v>
      </c>
      <c r="N305" s="69"/>
      <c r="O305" s="182"/>
      <c r="P305" s="71">
        <v>17</v>
      </c>
      <c r="Q305" s="182"/>
      <c r="R305" s="65" t="s">
        <v>730</v>
      </c>
      <c r="S305" s="65">
        <v>4522179.8207999999</v>
      </c>
      <c r="T305" s="65">
        <v>0</v>
      </c>
      <c r="U305" s="65">
        <v>171295045.16659999</v>
      </c>
      <c r="V305" s="65">
        <v>6212936.7380999997</v>
      </c>
      <c r="W305" s="65">
        <v>5274516.7495999997</v>
      </c>
      <c r="X305" s="65">
        <f t="shared" si="77"/>
        <v>2637258.3747999999</v>
      </c>
      <c r="Y305" s="65">
        <f t="shared" si="72"/>
        <v>2637258.3747999999</v>
      </c>
      <c r="Z305" s="65">
        <v>154959353.2719</v>
      </c>
      <c r="AA305" s="70">
        <f t="shared" si="71"/>
        <v>339626773.37220001</v>
      </c>
    </row>
    <row r="306" spans="1:27" ht="24.9" customHeight="1">
      <c r="A306" s="179"/>
      <c r="B306" s="182"/>
      <c r="C306" s="61">
        <v>11</v>
      </c>
      <c r="D306" s="65" t="s">
        <v>731</v>
      </c>
      <c r="E306" s="65">
        <v>4351899.6134000001</v>
      </c>
      <c r="F306" s="65">
        <v>0</v>
      </c>
      <c r="G306" s="65">
        <v>164845023.94479999</v>
      </c>
      <c r="H306" s="65">
        <v>6874930.1018000003</v>
      </c>
      <c r="I306" s="65">
        <v>5075907.7067</v>
      </c>
      <c r="J306" s="65">
        <v>0</v>
      </c>
      <c r="K306" s="65">
        <f t="shared" si="78"/>
        <v>5075907.7067</v>
      </c>
      <c r="L306" s="78">
        <v>188714836.77579999</v>
      </c>
      <c r="M306" s="70">
        <f t="shared" si="70"/>
        <v>369862598.14249998</v>
      </c>
      <c r="N306" s="69"/>
      <c r="O306" s="61"/>
      <c r="P306" s="173" t="s">
        <v>732</v>
      </c>
      <c r="Q306" s="174"/>
      <c r="R306" s="66"/>
      <c r="S306" s="66">
        <f t="shared" ref="S306:W306" si="80">SUM(S289:S305)</f>
        <v>67545363.397599995</v>
      </c>
      <c r="T306" s="66">
        <f t="shared" si="80"/>
        <v>0</v>
      </c>
      <c r="U306" s="66">
        <f t="shared" si="80"/>
        <v>2558541794.5422001</v>
      </c>
      <c r="V306" s="66">
        <f t="shared" si="80"/>
        <v>110504066.4024</v>
      </c>
      <c r="W306" s="66">
        <f t="shared" si="80"/>
        <v>78782614.738100007</v>
      </c>
      <c r="X306" s="66">
        <f t="shared" ref="X306:AA306" si="81">SUM(X289:X305)</f>
        <v>39391307.369050004</v>
      </c>
      <c r="Y306" s="66">
        <f t="shared" si="72"/>
        <v>39391307.369050004</v>
      </c>
      <c r="Z306" s="66">
        <f t="shared" si="81"/>
        <v>2772488089.8885999</v>
      </c>
      <c r="AA306" s="66">
        <f t="shared" si="81"/>
        <v>5548470621.5998497</v>
      </c>
    </row>
    <row r="307" spans="1:27" ht="24.9" customHeight="1">
      <c r="A307" s="61"/>
      <c r="B307" s="172" t="s">
        <v>733</v>
      </c>
      <c r="C307" s="173"/>
      <c r="D307" s="66"/>
      <c r="E307" s="66">
        <f>SUM(E296:E306)</f>
        <v>43352672.821999997</v>
      </c>
      <c r="F307" s="66">
        <f t="shared" ref="F307:M307" si="82">SUM(F296:F306)</f>
        <v>0</v>
      </c>
      <c r="G307" s="66">
        <f t="shared" si="82"/>
        <v>1642150100.9226</v>
      </c>
      <c r="H307" s="66">
        <f t="shared" si="82"/>
        <v>70464088.988100007</v>
      </c>
      <c r="I307" s="66">
        <f t="shared" si="82"/>
        <v>50565083.212200001</v>
      </c>
      <c r="J307" s="66">
        <f t="shared" si="82"/>
        <v>0</v>
      </c>
      <c r="K307" s="66">
        <f t="shared" si="82"/>
        <v>50565083.212200001</v>
      </c>
      <c r="L307" s="66">
        <f t="shared" si="82"/>
        <v>1929875693.1494999</v>
      </c>
      <c r="M307" s="66">
        <f t="shared" si="82"/>
        <v>3736407639.0943999</v>
      </c>
      <c r="N307" s="69"/>
      <c r="O307" s="180">
        <v>32</v>
      </c>
      <c r="P307" s="71">
        <v>1</v>
      </c>
      <c r="Q307" s="180" t="s">
        <v>120</v>
      </c>
      <c r="R307" s="65" t="s">
        <v>734</v>
      </c>
      <c r="S307" s="65">
        <v>3008862.0680999998</v>
      </c>
      <c r="T307" s="65">
        <v>0</v>
      </c>
      <c r="U307" s="65">
        <v>113972284.22499999</v>
      </c>
      <c r="V307" s="65">
        <v>7380531.5640000002</v>
      </c>
      <c r="W307" s="65">
        <v>3509434.3887999998</v>
      </c>
      <c r="X307" s="65">
        <f t="shared" si="77"/>
        <v>1754717.1943999999</v>
      </c>
      <c r="Y307" s="65">
        <f t="shared" si="72"/>
        <v>1754717.1943999999</v>
      </c>
      <c r="Z307" s="65">
        <v>338932336.42129999</v>
      </c>
      <c r="AA307" s="70">
        <f t="shared" si="71"/>
        <v>465048731.47280002</v>
      </c>
    </row>
    <row r="308" spans="1:27" ht="24.9" customHeight="1">
      <c r="A308" s="179">
        <v>16</v>
      </c>
      <c r="B308" s="180" t="s">
        <v>735</v>
      </c>
      <c r="C308" s="61">
        <v>1</v>
      </c>
      <c r="D308" s="65" t="s">
        <v>736</v>
      </c>
      <c r="E308" s="65">
        <v>3401863.2825000002</v>
      </c>
      <c r="F308" s="65">
        <v>0</v>
      </c>
      <c r="G308" s="65">
        <v>128858724.711</v>
      </c>
      <c r="H308" s="65">
        <v>6543510.4003999997</v>
      </c>
      <c r="I308" s="65">
        <v>3967817.6398</v>
      </c>
      <c r="J308" s="65">
        <f>I308/2</f>
        <v>1983908.8199</v>
      </c>
      <c r="K308" s="65">
        <f t="shared" si="78"/>
        <v>1983908.8199</v>
      </c>
      <c r="L308" s="78">
        <v>160678341.6489</v>
      </c>
      <c r="M308" s="70">
        <f t="shared" si="70"/>
        <v>301466348.86269999</v>
      </c>
      <c r="N308" s="69"/>
      <c r="O308" s="181"/>
      <c r="P308" s="71">
        <v>2</v>
      </c>
      <c r="Q308" s="181"/>
      <c r="R308" s="65" t="s">
        <v>737</v>
      </c>
      <c r="S308" s="65">
        <v>3759339.4783000001</v>
      </c>
      <c r="T308" s="65">
        <v>0</v>
      </c>
      <c r="U308" s="65">
        <v>142399517.7631</v>
      </c>
      <c r="V308" s="65">
        <v>8320558.3817999996</v>
      </c>
      <c r="W308" s="65">
        <v>4384765.7171999998</v>
      </c>
      <c r="X308" s="65">
        <f t="shared" si="77"/>
        <v>2192382.8585999999</v>
      </c>
      <c r="Y308" s="65">
        <f t="shared" si="72"/>
        <v>2192382.8585999999</v>
      </c>
      <c r="Z308" s="65">
        <v>365526986.77029997</v>
      </c>
      <c r="AA308" s="70">
        <f t="shared" si="71"/>
        <v>522198785.25209999</v>
      </c>
    </row>
    <row r="309" spans="1:27" ht="24.9" customHeight="1">
      <c r="A309" s="179"/>
      <c r="B309" s="181"/>
      <c r="C309" s="61">
        <v>2</v>
      </c>
      <c r="D309" s="65" t="s">
        <v>738</v>
      </c>
      <c r="E309" s="65">
        <v>3201324.8245000001</v>
      </c>
      <c r="F309" s="65">
        <v>0</v>
      </c>
      <c r="G309" s="65">
        <v>121262555.2564</v>
      </c>
      <c r="H309" s="65">
        <v>6262109.4988000002</v>
      </c>
      <c r="I309" s="65">
        <v>3733916.4024</v>
      </c>
      <c r="J309" s="65">
        <f t="shared" ref="J309:J334" si="83">I309/2</f>
        <v>1866958.2012</v>
      </c>
      <c r="K309" s="65">
        <f t="shared" si="78"/>
        <v>1866958.2012</v>
      </c>
      <c r="L309" s="78">
        <v>152717123.4756</v>
      </c>
      <c r="M309" s="70">
        <f t="shared" si="70"/>
        <v>285310071.25650001</v>
      </c>
      <c r="N309" s="69"/>
      <c r="O309" s="181"/>
      <c r="P309" s="71">
        <v>3</v>
      </c>
      <c r="Q309" s="181"/>
      <c r="R309" s="65" t="s">
        <v>739</v>
      </c>
      <c r="S309" s="65">
        <v>3463140.2094000001</v>
      </c>
      <c r="T309" s="65">
        <v>0</v>
      </c>
      <c r="U309" s="65">
        <v>131179825.2393</v>
      </c>
      <c r="V309" s="65">
        <v>7258409.2576000001</v>
      </c>
      <c r="W309" s="65">
        <v>4039288.9635000001</v>
      </c>
      <c r="X309" s="65">
        <f t="shared" si="77"/>
        <v>2019644.48175</v>
      </c>
      <c r="Y309" s="65">
        <f t="shared" si="72"/>
        <v>2019644.48175</v>
      </c>
      <c r="Z309" s="65">
        <v>335477328.56669998</v>
      </c>
      <c r="AA309" s="70">
        <f t="shared" si="71"/>
        <v>479398347.75475001</v>
      </c>
    </row>
    <row r="310" spans="1:27" ht="24.9" customHeight="1">
      <c r="A310" s="179"/>
      <c r="B310" s="181"/>
      <c r="C310" s="61">
        <v>3</v>
      </c>
      <c r="D310" s="65" t="s">
        <v>740</v>
      </c>
      <c r="E310" s="65">
        <v>2941023.7514</v>
      </c>
      <c r="F310" s="65">
        <v>0</v>
      </c>
      <c r="G310" s="65">
        <v>111402645.6894</v>
      </c>
      <c r="H310" s="65">
        <v>5807649.8852000004</v>
      </c>
      <c r="I310" s="65">
        <v>3430310.0832000002</v>
      </c>
      <c r="J310" s="65">
        <f t="shared" si="83"/>
        <v>1715155.0416000001</v>
      </c>
      <c r="K310" s="65">
        <f t="shared" si="78"/>
        <v>1715155.0416000001</v>
      </c>
      <c r="L310" s="78">
        <v>139859836.54190001</v>
      </c>
      <c r="M310" s="70">
        <f t="shared" si="70"/>
        <v>261726310.9095</v>
      </c>
      <c r="N310" s="69"/>
      <c r="O310" s="181"/>
      <c r="P310" s="71">
        <v>4</v>
      </c>
      <c r="Q310" s="181"/>
      <c r="R310" s="65" t="s">
        <v>741</v>
      </c>
      <c r="S310" s="65">
        <v>3696832.7856000001</v>
      </c>
      <c r="T310" s="65">
        <v>0</v>
      </c>
      <c r="U310" s="65">
        <v>140031835.1072</v>
      </c>
      <c r="V310" s="65">
        <v>7883778.7035999997</v>
      </c>
      <c r="W310" s="65">
        <v>4311860.0367999999</v>
      </c>
      <c r="X310" s="65">
        <f t="shared" si="77"/>
        <v>2155930.0183999999</v>
      </c>
      <c r="Y310" s="65">
        <f t="shared" si="72"/>
        <v>2155930.0183999999</v>
      </c>
      <c r="Z310" s="65">
        <v>353169889.50370002</v>
      </c>
      <c r="AA310" s="70">
        <f t="shared" si="71"/>
        <v>506938266.11849999</v>
      </c>
    </row>
    <row r="311" spans="1:27" ht="24.9" customHeight="1">
      <c r="A311" s="179"/>
      <c r="B311" s="181"/>
      <c r="C311" s="61">
        <v>4</v>
      </c>
      <c r="D311" s="65" t="s">
        <v>742</v>
      </c>
      <c r="E311" s="65">
        <v>3128005.6340000001</v>
      </c>
      <c r="F311" s="65">
        <v>0</v>
      </c>
      <c r="G311" s="65">
        <v>118485307.43780001</v>
      </c>
      <c r="H311" s="65">
        <v>6201747.5842000004</v>
      </c>
      <c r="I311" s="65">
        <v>3648399.3920999998</v>
      </c>
      <c r="J311" s="65">
        <f t="shared" si="83"/>
        <v>1824199.6960499999</v>
      </c>
      <c r="K311" s="65">
        <f t="shared" si="78"/>
        <v>1824199.6960499999</v>
      </c>
      <c r="L311" s="78">
        <v>151009401.96919999</v>
      </c>
      <c r="M311" s="70">
        <f t="shared" si="70"/>
        <v>280648662.32125002</v>
      </c>
      <c r="N311" s="69"/>
      <c r="O311" s="181"/>
      <c r="P311" s="71">
        <v>5</v>
      </c>
      <c r="Q311" s="181"/>
      <c r="R311" s="65" t="s">
        <v>743</v>
      </c>
      <c r="S311" s="65">
        <v>3431585.7050000001</v>
      </c>
      <c r="T311" s="65">
        <v>0</v>
      </c>
      <c r="U311" s="65">
        <v>129984576.37980001</v>
      </c>
      <c r="V311" s="65">
        <v>7987140.9499000004</v>
      </c>
      <c r="W311" s="65">
        <v>4002484.8624999998</v>
      </c>
      <c r="X311" s="65">
        <f t="shared" si="77"/>
        <v>2001242.4312499999</v>
      </c>
      <c r="Y311" s="65">
        <f t="shared" si="72"/>
        <v>2001242.4312499999</v>
      </c>
      <c r="Z311" s="65">
        <v>356094149.48000002</v>
      </c>
      <c r="AA311" s="70">
        <f t="shared" si="71"/>
        <v>499498694.94594997</v>
      </c>
    </row>
    <row r="312" spans="1:27" ht="24.9" customHeight="1">
      <c r="A312" s="179"/>
      <c r="B312" s="181"/>
      <c r="C312" s="61">
        <v>5</v>
      </c>
      <c r="D312" s="65" t="s">
        <v>744</v>
      </c>
      <c r="E312" s="65">
        <v>3354180.1768</v>
      </c>
      <c r="F312" s="65">
        <v>0</v>
      </c>
      <c r="G312" s="65">
        <v>127052542.72059999</v>
      </c>
      <c r="H312" s="65">
        <v>6120033.3103</v>
      </c>
      <c r="I312" s="65">
        <v>3912201.6869000001</v>
      </c>
      <c r="J312" s="65">
        <f t="shared" si="83"/>
        <v>1956100.84345</v>
      </c>
      <c r="K312" s="65">
        <f t="shared" si="78"/>
        <v>1956100.84345</v>
      </c>
      <c r="L312" s="78">
        <v>148697592.87779999</v>
      </c>
      <c r="M312" s="70">
        <f t="shared" si="70"/>
        <v>287180449.92895001</v>
      </c>
      <c r="N312" s="69"/>
      <c r="O312" s="181"/>
      <c r="P312" s="71">
        <v>6</v>
      </c>
      <c r="Q312" s="181"/>
      <c r="R312" s="65" t="s">
        <v>745</v>
      </c>
      <c r="S312" s="65">
        <v>3431012.2927000001</v>
      </c>
      <c r="T312" s="65">
        <v>0</v>
      </c>
      <c r="U312" s="65">
        <v>129962856.17460001</v>
      </c>
      <c r="V312" s="65">
        <v>7933225.6741000004</v>
      </c>
      <c r="W312" s="65">
        <v>4001816.054</v>
      </c>
      <c r="X312" s="65">
        <f t="shared" si="77"/>
        <v>2000908.027</v>
      </c>
      <c r="Y312" s="65">
        <f t="shared" si="72"/>
        <v>2000908.027</v>
      </c>
      <c r="Z312" s="65">
        <v>354568812.24449998</v>
      </c>
      <c r="AA312" s="70">
        <f t="shared" si="71"/>
        <v>497896814.41289997</v>
      </c>
    </row>
    <row r="313" spans="1:27" ht="24.9" customHeight="1">
      <c r="A313" s="179"/>
      <c r="B313" s="181"/>
      <c r="C313" s="61">
        <v>6</v>
      </c>
      <c r="D313" s="65" t="s">
        <v>746</v>
      </c>
      <c r="E313" s="65">
        <v>3365411.5592</v>
      </c>
      <c r="F313" s="65">
        <v>0</v>
      </c>
      <c r="G313" s="65">
        <v>127477974.75830001</v>
      </c>
      <c r="H313" s="65">
        <v>6136780.9276000001</v>
      </c>
      <c r="I313" s="65">
        <v>3925301.5894999998</v>
      </c>
      <c r="J313" s="65">
        <f t="shared" si="83"/>
        <v>1962650.7947499999</v>
      </c>
      <c r="K313" s="65">
        <f t="shared" si="78"/>
        <v>1962650.7947499999</v>
      </c>
      <c r="L313" s="78">
        <v>149171405.98359999</v>
      </c>
      <c r="M313" s="70">
        <f t="shared" si="70"/>
        <v>288114224.02345002</v>
      </c>
      <c r="N313" s="69"/>
      <c r="O313" s="181"/>
      <c r="P313" s="71">
        <v>7</v>
      </c>
      <c r="Q313" s="181"/>
      <c r="R313" s="65" t="s">
        <v>747</v>
      </c>
      <c r="S313" s="65">
        <v>3718432.2382</v>
      </c>
      <c r="T313" s="65">
        <v>0</v>
      </c>
      <c r="U313" s="65">
        <v>140849997.882</v>
      </c>
      <c r="V313" s="65">
        <v>8324515.0489999996</v>
      </c>
      <c r="W313" s="65">
        <v>4337052.9035999998</v>
      </c>
      <c r="X313" s="65">
        <f t="shared" si="77"/>
        <v>2168526.4517999999</v>
      </c>
      <c r="Y313" s="65">
        <f t="shared" si="72"/>
        <v>2168526.4517999999</v>
      </c>
      <c r="Z313" s="65">
        <v>365638926.32279998</v>
      </c>
      <c r="AA313" s="70">
        <f t="shared" si="71"/>
        <v>520700397.94379997</v>
      </c>
    </row>
    <row r="314" spans="1:27" ht="24.9" customHeight="1">
      <c r="A314" s="179"/>
      <c r="B314" s="181"/>
      <c r="C314" s="61">
        <v>7</v>
      </c>
      <c r="D314" s="65" t="s">
        <v>748</v>
      </c>
      <c r="E314" s="65">
        <v>3012220.8445000001</v>
      </c>
      <c r="F314" s="65">
        <v>0</v>
      </c>
      <c r="G314" s="65">
        <v>114099510.86489999</v>
      </c>
      <c r="H314" s="65">
        <v>5691826.4111000001</v>
      </c>
      <c r="I314" s="65">
        <v>3513351.9512</v>
      </c>
      <c r="J314" s="65">
        <f t="shared" si="83"/>
        <v>1756675.9756</v>
      </c>
      <c r="K314" s="65">
        <f t="shared" si="78"/>
        <v>1756675.9756</v>
      </c>
      <c r="L314" s="78">
        <v>136583031.30829999</v>
      </c>
      <c r="M314" s="70">
        <f t="shared" si="70"/>
        <v>261143265.40439999</v>
      </c>
      <c r="N314" s="69"/>
      <c r="O314" s="181"/>
      <c r="P314" s="71">
        <v>8</v>
      </c>
      <c r="Q314" s="181"/>
      <c r="R314" s="65" t="s">
        <v>749</v>
      </c>
      <c r="S314" s="65">
        <v>3602457.4550999999</v>
      </c>
      <c r="T314" s="65">
        <v>0</v>
      </c>
      <c r="U314" s="65">
        <v>136457004.57359999</v>
      </c>
      <c r="V314" s="65">
        <v>7654962.8190000001</v>
      </c>
      <c r="W314" s="65">
        <v>4201783.8608999997</v>
      </c>
      <c r="X314" s="65">
        <f t="shared" si="77"/>
        <v>2100891.9304499999</v>
      </c>
      <c r="Y314" s="65">
        <f t="shared" si="72"/>
        <v>2100891.9304499999</v>
      </c>
      <c r="Z314" s="65">
        <v>346696373.71619999</v>
      </c>
      <c r="AA314" s="70">
        <f t="shared" si="71"/>
        <v>496511690.49435002</v>
      </c>
    </row>
    <row r="315" spans="1:27" ht="24.9" customHeight="1">
      <c r="A315" s="179"/>
      <c r="B315" s="181"/>
      <c r="C315" s="61">
        <v>8</v>
      </c>
      <c r="D315" s="65" t="s">
        <v>750</v>
      </c>
      <c r="E315" s="65">
        <v>3190565.7338999999</v>
      </c>
      <c r="F315" s="65">
        <v>0</v>
      </c>
      <c r="G315" s="65">
        <v>120855013.1021</v>
      </c>
      <c r="H315" s="65">
        <v>6016682.4336999999</v>
      </c>
      <c r="I315" s="65">
        <v>3721367.3651000001</v>
      </c>
      <c r="J315" s="65">
        <f t="shared" si="83"/>
        <v>1860683.68255</v>
      </c>
      <c r="K315" s="65">
        <f t="shared" si="78"/>
        <v>1860683.68255</v>
      </c>
      <c r="L315" s="78">
        <v>145773654.56690001</v>
      </c>
      <c r="M315" s="70">
        <f t="shared" si="70"/>
        <v>277696599.51915002</v>
      </c>
      <c r="N315" s="69"/>
      <c r="O315" s="181"/>
      <c r="P315" s="71">
        <v>9</v>
      </c>
      <c r="Q315" s="181"/>
      <c r="R315" s="65" t="s">
        <v>751</v>
      </c>
      <c r="S315" s="65">
        <v>3436120.1795999999</v>
      </c>
      <c r="T315" s="65">
        <v>0</v>
      </c>
      <c r="U315" s="65">
        <v>130156337.1417</v>
      </c>
      <c r="V315" s="65">
        <v>7780223.1717999997</v>
      </c>
      <c r="W315" s="65">
        <v>4007773.7196999998</v>
      </c>
      <c r="X315" s="65">
        <f t="shared" si="77"/>
        <v>2003886.8598499999</v>
      </c>
      <c r="Y315" s="65">
        <f t="shared" si="72"/>
        <v>2003886.8598499999</v>
      </c>
      <c r="Z315" s="65">
        <v>350240161.2159</v>
      </c>
      <c r="AA315" s="70">
        <f t="shared" si="71"/>
        <v>493616728.56884998</v>
      </c>
    </row>
    <row r="316" spans="1:27" ht="24.9" customHeight="1">
      <c r="A316" s="179"/>
      <c r="B316" s="181"/>
      <c r="C316" s="61">
        <v>9</v>
      </c>
      <c r="D316" s="65" t="s">
        <v>752</v>
      </c>
      <c r="E316" s="65">
        <v>3589644.4950000001</v>
      </c>
      <c r="F316" s="65">
        <v>0</v>
      </c>
      <c r="G316" s="65">
        <v>135971664.16620001</v>
      </c>
      <c r="H316" s="65">
        <v>6578574.6582000004</v>
      </c>
      <c r="I316" s="65">
        <v>4186839.2598000001</v>
      </c>
      <c r="J316" s="65">
        <f t="shared" si="83"/>
        <v>2093419.6299000001</v>
      </c>
      <c r="K316" s="65">
        <f t="shared" si="78"/>
        <v>2093419.6299000001</v>
      </c>
      <c r="L316" s="78">
        <v>161670357.68309999</v>
      </c>
      <c r="M316" s="70">
        <f t="shared" si="70"/>
        <v>309903660.63239998</v>
      </c>
      <c r="N316" s="69"/>
      <c r="O316" s="181"/>
      <c r="P316" s="71">
        <v>10</v>
      </c>
      <c r="Q316" s="181"/>
      <c r="R316" s="65" t="s">
        <v>753</v>
      </c>
      <c r="S316" s="65">
        <v>4029403.9434000002</v>
      </c>
      <c r="T316" s="65">
        <v>0</v>
      </c>
      <c r="U316" s="65">
        <v>152629253.55399999</v>
      </c>
      <c r="V316" s="65">
        <v>8320888.1040000003</v>
      </c>
      <c r="W316" s="65">
        <v>4699759.7248999998</v>
      </c>
      <c r="X316" s="65">
        <f t="shared" si="77"/>
        <v>2349879.8624499999</v>
      </c>
      <c r="Y316" s="65">
        <f t="shared" si="72"/>
        <v>2349879.8624499999</v>
      </c>
      <c r="Z316" s="65">
        <v>365536315.06629997</v>
      </c>
      <c r="AA316" s="70">
        <f t="shared" si="71"/>
        <v>532865740.53015</v>
      </c>
    </row>
    <row r="317" spans="1:27" ht="24.9" customHeight="1">
      <c r="A317" s="179"/>
      <c r="B317" s="181"/>
      <c r="C317" s="61">
        <v>10</v>
      </c>
      <c r="D317" s="65" t="s">
        <v>754</v>
      </c>
      <c r="E317" s="65">
        <v>3172743.341</v>
      </c>
      <c r="F317" s="65">
        <v>0</v>
      </c>
      <c r="G317" s="65">
        <v>120179921.0635</v>
      </c>
      <c r="H317" s="65">
        <v>6188956.6341000004</v>
      </c>
      <c r="I317" s="65">
        <v>3700579.9320999999</v>
      </c>
      <c r="J317" s="65">
        <f t="shared" si="83"/>
        <v>1850289.9660499999</v>
      </c>
      <c r="K317" s="65">
        <f t="shared" si="78"/>
        <v>1850289.9660499999</v>
      </c>
      <c r="L317" s="78">
        <v>150647528.41589999</v>
      </c>
      <c r="M317" s="70">
        <f t="shared" si="70"/>
        <v>282039439.42054999</v>
      </c>
      <c r="N317" s="69"/>
      <c r="O317" s="181"/>
      <c r="P317" s="71">
        <v>11</v>
      </c>
      <c r="Q317" s="181"/>
      <c r="R317" s="65" t="s">
        <v>755</v>
      </c>
      <c r="S317" s="65">
        <v>3588588.3258000002</v>
      </c>
      <c r="T317" s="65">
        <v>0</v>
      </c>
      <c r="U317" s="65">
        <v>135931657.676</v>
      </c>
      <c r="V317" s="65">
        <v>8086375.983</v>
      </c>
      <c r="W317" s="65">
        <v>4185607.3801000002</v>
      </c>
      <c r="X317" s="65">
        <f t="shared" si="77"/>
        <v>2092803.6900500001</v>
      </c>
      <c r="Y317" s="65">
        <f t="shared" si="72"/>
        <v>2092803.6900500001</v>
      </c>
      <c r="Z317" s="65">
        <v>358901644.92309999</v>
      </c>
      <c r="AA317" s="70">
        <f t="shared" si="71"/>
        <v>508601070.59794998</v>
      </c>
    </row>
    <row r="318" spans="1:27" ht="24.9" customHeight="1">
      <c r="A318" s="179"/>
      <c r="B318" s="181"/>
      <c r="C318" s="61">
        <v>11</v>
      </c>
      <c r="D318" s="65" t="s">
        <v>756</v>
      </c>
      <c r="E318" s="65">
        <v>3913445.7527000001</v>
      </c>
      <c r="F318" s="65">
        <v>0</v>
      </c>
      <c r="G318" s="65">
        <v>148236888.74039999</v>
      </c>
      <c r="H318" s="65">
        <v>7019936.3388999999</v>
      </c>
      <c r="I318" s="65">
        <v>4564510.0347999996</v>
      </c>
      <c r="J318" s="65">
        <f t="shared" si="83"/>
        <v>2282255.0173999998</v>
      </c>
      <c r="K318" s="65">
        <f t="shared" si="78"/>
        <v>2282255.0173999998</v>
      </c>
      <c r="L318" s="78">
        <v>174157086.09819999</v>
      </c>
      <c r="M318" s="70">
        <f t="shared" si="70"/>
        <v>335609611.94760001</v>
      </c>
      <c r="N318" s="69"/>
      <c r="O318" s="181"/>
      <c r="P318" s="71">
        <v>12</v>
      </c>
      <c r="Q318" s="181"/>
      <c r="R318" s="65" t="s">
        <v>757</v>
      </c>
      <c r="S318" s="65">
        <v>3434586.8736</v>
      </c>
      <c r="T318" s="65">
        <v>0</v>
      </c>
      <c r="U318" s="65">
        <v>130098257.24519999</v>
      </c>
      <c r="V318" s="65">
        <v>7641796.6677000001</v>
      </c>
      <c r="W318" s="65">
        <v>4005985.3235999998</v>
      </c>
      <c r="X318" s="65">
        <f t="shared" si="77"/>
        <v>2002992.6617999999</v>
      </c>
      <c r="Y318" s="65">
        <f t="shared" si="72"/>
        <v>2002992.6617999999</v>
      </c>
      <c r="Z318" s="65">
        <v>346323885.20529997</v>
      </c>
      <c r="AA318" s="70">
        <f t="shared" si="71"/>
        <v>489501518.65359998</v>
      </c>
    </row>
    <row r="319" spans="1:27" ht="24.9" customHeight="1">
      <c r="A319" s="179"/>
      <c r="B319" s="181"/>
      <c r="C319" s="61">
        <v>12</v>
      </c>
      <c r="D319" s="65" t="s">
        <v>758</v>
      </c>
      <c r="E319" s="65">
        <v>3323671.409</v>
      </c>
      <c r="F319" s="65">
        <v>0</v>
      </c>
      <c r="G319" s="65">
        <v>125896905.1831</v>
      </c>
      <c r="H319" s="65">
        <v>6137383.5234000003</v>
      </c>
      <c r="I319" s="65">
        <v>3876617.2977999998</v>
      </c>
      <c r="J319" s="65">
        <f t="shared" si="83"/>
        <v>1938308.6488999999</v>
      </c>
      <c r="K319" s="65">
        <f t="shared" si="78"/>
        <v>1938308.6488999999</v>
      </c>
      <c r="L319" s="78">
        <v>149188454.24880001</v>
      </c>
      <c r="M319" s="70">
        <f t="shared" si="70"/>
        <v>286484723.01319999</v>
      </c>
      <c r="N319" s="69"/>
      <c r="O319" s="181"/>
      <c r="P319" s="71">
        <v>13</v>
      </c>
      <c r="Q319" s="181"/>
      <c r="R319" s="65" t="s">
        <v>759</v>
      </c>
      <c r="S319" s="65">
        <v>4077451.5975000001</v>
      </c>
      <c r="T319" s="65">
        <v>0</v>
      </c>
      <c r="U319" s="65">
        <v>154449244.22189999</v>
      </c>
      <c r="V319" s="65">
        <v>8829831.4801000003</v>
      </c>
      <c r="W319" s="65">
        <v>4755800.8745999997</v>
      </c>
      <c r="X319" s="65">
        <f t="shared" si="77"/>
        <v>2377900.4372999999</v>
      </c>
      <c r="Y319" s="65">
        <f t="shared" si="72"/>
        <v>2377900.4372999999</v>
      </c>
      <c r="Z319" s="65">
        <v>379935022.50449997</v>
      </c>
      <c r="AA319" s="70">
        <f t="shared" si="71"/>
        <v>549669450.24129999</v>
      </c>
    </row>
    <row r="320" spans="1:27" ht="24.9" customHeight="1">
      <c r="A320" s="179"/>
      <c r="B320" s="181"/>
      <c r="C320" s="61">
        <v>13</v>
      </c>
      <c r="D320" s="65" t="s">
        <v>760</v>
      </c>
      <c r="E320" s="65">
        <v>3002518.6962000001</v>
      </c>
      <c r="F320" s="65">
        <v>0</v>
      </c>
      <c r="G320" s="65">
        <v>113732004.49070001</v>
      </c>
      <c r="H320" s="65">
        <v>5968861.335</v>
      </c>
      <c r="I320" s="65">
        <v>3502035.6956000002</v>
      </c>
      <c r="J320" s="65">
        <f t="shared" si="83"/>
        <v>1751017.8478000001</v>
      </c>
      <c r="K320" s="65">
        <f t="shared" si="78"/>
        <v>1751017.8478000001</v>
      </c>
      <c r="L320" s="78">
        <v>144420729.97549999</v>
      </c>
      <c r="M320" s="70">
        <f t="shared" si="70"/>
        <v>268875132.3452</v>
      </c>
      <c r="N320" s="69"/>
      <c r="O320" s="181"/>
      <c r="P320" s="71">
        <v>14</v>
      </c>
      <c r="Q320" s="181"/>
      <c r="R320" s="65" t="s">
        <v>761</v>
      </c>
      <c r="S320" s="65">
        <v>4993281.7127</v>
      </c>
      <c r="T320" s="65">
        <v>0</v>
      </c>
      <c r="U320" s="65">
        <v>189139850.78150001</v>
      </c>
      <c r="V320" s="65">
        <v>10769189.645</v>
      </c>
      <c r="W320" s="65">
        <v>5823993.9748</v>
      </c>
      <c r="X320" s="65">
        <f t="shared" si="77"/>
        <v>2911996.9874</v>
      </c>
      <c r="Y320" s="65">
        <f t="shared" si="72"/>
        <v>2911996.9874</v>
      </c>
      <c r="Z320" s="65">
        <v>434802129.82840002</v>
      </c>
      <c r="AA320" s="70">
        <f t="shared" si="71"/>
        <v>642616448.95500004</v>
      </c>
    </row>
    <row r="321" spans="1:27" ht="24.9" customHeight="1">
      <c r="A321" s="179"/>
      <c r="B321" s="181"/>
      <c r="C321" s="61">
        <v>14</v>
      </c>
      <c r="D321" s="65" t="s">
        <v>762</v>
      </c>
      <c r="E321" s="65">
        <v>2921939.7486999999</v>
      </c>
      <c r="F321" s="65">
        <v>0</v>
      </c>
      <c r="G321" s="65">
        <v>110679765.3055</v>
      </c>
      <c r="H321" s="65">
        <v>5779691.7107999995</v>
      </c>
      <c r="I321" s="65">
        <v>3408051.1516999998</v>
      </c>
      <c r="J321" s="65">
        <f t="shared" si="83"/>
        <v>1704025.5758499999</v>
      </c>
      <c r="K321" s="65">
        <f t="shared" si="78"/>
        <v>1704025.5758499999</v>
      </c>
      <c r="L321" s="78">
        <v>139068861.3707</v>
      </c>
      <c r="M321" s="70">
        <f t="shared" si="70"/>
        <v>260154283.71155</v>
      </c>
      <c r="N321" s="69"/>
      <c r="O321" s="181"/>
      <c r="P321" s="71">
        <v>15</v>
      </c>
      <c r="Q321" s="181"/>
      <c r="R321" s="65" t="s">
        <v>763</v>
      </c>
      <c r="S321" s="65">
        <v>4031292.4567</v>
      </c>
      <c r="T321" s="65">
        <v>0</v>
      </c>
      <c r="U321" s="65">
        <v>152700788.2958</v>
      </c>
      <c r="V321" s="65">
        <v>8702160.7436999995</v>
      </c>
      <c r="W321" s="65">
        <v>4701962.4226000002</v>
      </c>
      <c r="X321" s="65">
        <f t="shared" si="77"/>
        <v>2350981.2113000001</v>
      </c>
      <c r="Y321" s="65">
        <f t="shared" si="72"/>
        <v>2350981.2113000001</v>
      </c>
      <c r="Z321" s="65">
        <v>376323041.94410002</v>
      </c>
      <c r="AA321" s="70">
        <f t="shared" si="71"/>
        <v>544108264.6516</v>
      </c>
    </row>
    <row r="322" spans="1:27" ht="24.9" customHeight="1">
      <c r="A322" s="179"/>
      <c r="B322" s="181"/>
      <c r="C322" s="61">
        <v>15</v>
      </c>
      <c r="D322" s="65" t="s">
        <v>764</v>
      </c>
      <c r="E322" s="65">
        <v>2602985.1419000002</v>
      </c>
      <c r="F322" s="65">
        <v>0</v>
      </c>
      <c r="G322" s="65">
        <v>98598126.372199997</v>
      </c>
      <c r="H322" s="65">
        <v>5230306.1930999998</v>
      </c>
      <c r="I322" s="65">
        <v>3036033.3454999998</v>
      </c>
      <c r="J322" s="65">
        <f t="shared" si="83"/>
        <v>1518016.6727499999</v>
      </c>
      <c r="K322" s="65">
        <f t="shared" si="78"/>
        <v>1518016.6727499999</v>
      </c>
      <c r="L322" s="78">
        <v>123525990.1732</v>
      </c>
      <c r="M322" s="70">
        <f t="shared" si="70"/>
        <v>231475424.55315</v>
      </c>
      <c r="N322" s="69"/>
      <c r="O322" s="181"/>
      <c r="P322" s="71">
        <v>16</v>
      </c>
      <c r="Q322" s="181"/>
      <c r="R322" s="65" t="s">
        <v>765</v>
      </c>
      <c r="S322" s="65">
        <v>4067927.5545999999</v>
      </c>
      <c r="T322" s="65">
        <v>0</v>
      </c>
      <c r="U322" s="65">
        <v>154088484.27219999</v>
      </c>
      <c r="V322" s="65">
        <v>8713780.6113000009</v>
      </c>
      <c r="W322" s="65">
        <v>4744692.3547999999</v>
      </c>
      <c r="X322" s="65">
        <f t="shared" si="77"/>
        <v>2372346.1773999999</v>
      </c>
      <c r="Y322" s="65">
        <f t="shared" si="72"/>
        <v>2372346.1773999999</v>
      </c>
      <c r="Z322" s="65">
        <v>376651783.96319997</v>
      </c>
      <c r="AA322" s="70">
        <f t="shared" si="71"/>
        <v>545894322.57869995</v>
      </c>
    </row>
    <row r="323" spans="1:27" ht="24.9" customHeight="1">
      <c r="A323" s="179"/>
      <c r="B323" s="181"/>
      <c r="C323" s="61">
        <v>16</v>
      </c>
      <c r="D323" s="65" t="s">
        <v>766</v>
      </c>
      <c r="E323" s="65">
        <v>2821601.8977000001</v>
      </c>
      <c r="F323" s="65">
        <v>0</v>
      </c>
      <c r="G323" s="65">
        <v>106879081.2511</v>
      </c>
      <c r="H323" s="65">
        <v>5661924.0122999996</v>
      </c>
      <c r="I323" s="65">
        <v>3291020.4944000002</v>
      </c>
      <c r="J323" s="65">
        <f t="shared" si="83"/>
        <v>1645510.2472000001</v>
      </c>
      <c r="K323" s="65">
        <f t="shared" si="78"/>
        <v>1645510.2472000001</v>
      </c>
      <c r="L323" s="78">
        <v>135737051.35690001</v>
      </c>
      <c r="M323" s="70">
        <f t="shared" si="70"/>
        <v>252745168.76519999</v>
      </c>
      <c r="N323" s="69"/>
      <c r="O323" s="181"/>
      <c r="P323" s="71">
        <v>17</v>
      </c>
      <c r="Q323" s="181"/>
      <c r="R323" s="65" t="s">
        <v>767</v>
      </c>
      <c r="S323" s="65">
        <v>2794847.9350000001</v>
      </c>
      <c r="T323" s="65">
        <v>0</v>
      </c>
      <c r="U323" s="65">
        <v>105865671.478</v>
      </c>
      <c r="V323" s="65">
        <v>6333788.4286000002</v>
      </c>
      <c r="W323" s="65">
        <v>3259815.5824000002</v>
      </c>
      <c r="X323" s="65">
        <f t="shared" si="77"/>
        <v>1629907.7912000001</v>
      </c>
      <c r="Y323" s="65">
        <f t="shared" si="72"/>
        <v>1629907.7912000001</v>
      </c>
      <c r="Z323" s="65">
        <v>309318534.80860001</v>
      </c>
      <c r="AA323" s="70">
        <f t="shared" si="71"/>
        <v>425942750.44139999</v>
      </c>
    </row>
    <row r="324" spans="1:27" ht="24.9" customHeight="1">
      <c r="A324" s="179"/>
      <c r="B324" s="181"/>
      <c r="C324" s="61">
        <v>17</v>
      </c>
      <c r="D324" s="65" t="s">
        <v>768</v>
      </c>
      <c r="E324" s="65">
        <v>3312459.4161999999</v>
      </c>
      <c r="F324" s="65">
        <v>0</v>
      </c>
      <c r="G324" s="65">
        <v>125472207.60600001</v>
      </c>
      <c r="H324" s="65">
        <v>5944962.1553999996</v>
      </c>
      <c r="I324" s="65">
        <v>3863540.0107</v>
      </c>
      <c r="J324" s="65">
        <f t="shared" si="83"/>
        <v>1931770.00535</v>
      </c>
      <c r="K324" s="65">
        <f t="shared" si="78"/>
        <v>1931770.00535</v>
      </c>
      <c r="L324" s="78">
        <v>143744589.34509999</v>
      </c>
      <c r="M324" s="70">
        <f t="shared" si="70"/>
        <v>280405988.52805001</v>
      </c>
      <c r="N324" s="69"/>
      <c r="O324" s="181"/>
      <c r="P324" s="71">
        <v>18</v>
      </c>
      <c r="Q324" s="181"/>
      <c r="R324" s="65" t="s">
        <v>769</v>
      </c>
      <c r="S324" s="65">
        <v>3439072.3221</v>
      </c>
      <c r="T324" s="65">
        <v>0</v>
      </c>
      <c r="U324" s="65">
        <v>130268160.95379999</v>
      </c>
      <c r="V324" s="65">
        <v>8009039.0564000001</v>
      </c>
      <c r="W324" s="65">
        <v>4011216.9983000001</v>
      </c>
      <c r="X324" s="65">
        <f t="shared" si="77"/>
        <v>2005608.49915</v>
      </c>
      <c r="Y324" s="65">
        <f t="shared" si="72"/>
        <v>2005608.49915</v>
      </c>
      <c r="Z324" s="65">
        <v>356713677.00330001</v>
      </c>
      <c r="AA324" s="70">
        <f t="shared" si="71"/>
        <v>500435557.83475</v>
      </c>
    </row>
    <row r="325" spans="1:27" ht="24.9" customHeight="1">
      <c r="A325" s="179"/>
      <c r="B325" s="181"/>
      <c r="C325" s="61">
        <v>18</v>
      </c>
      <c r="D325" s="65" t="s">
        <v>770</v>
      </c>
      <c r="E325" s="65">
        <v>3585347.5386999999</v>
      </c>
      <c r="F325" s="65">
        <v>0</v>
      </c>
      <c r="G325" s="65">
        <v>135808900.3369</v>
      </c>
      <c r="H325" s="65">
        <v>6394407.7165999999</v>
      </c>
      <c r="I325" s="65">
        <v>4181827.4363000002</v>
      </c>
      <c r="J325" s="65">
        <f t="shared" si="83"/>
        <v>2090913.7181500001</v>
      </c>
      <c r="K325" s="65">
        <f t="shared" ref="K325:K356" si="84">I325-J325</f>
        <v>2090913.7181500001</v>
      </c>
      <c r="L325" s="78">
        <v>156460021.8459</v>
      </c>
      <c r="M325" s="70">
        <f t="shared" si="70"/>
        <v>304339591.15625</v>
      </c>
      <c r="N325" s="69"/>
      <c r="O325" s="181"/>
      <c r="P325" s="71">
        <v>19</v>
      </c>
      <c r="Q325" s="181"/>
      <c r="R325" s="65" t="s">
        <v>771</v>
      </c>
      <c r="S325" s="65">
        <v>2725803.8999000001</v>
      </c>
      <c r="T325" s="65">
        <v>0</v>
      </c>
      <c r="U325" s="65">
        <v>103250361.69679999</v>
      </c>
      <c r="V325" s="65">
        <v>6625797.2914000005</v>
      </c>
      <c r="W325" s="65">
        <v>3179284.9679</v>
      </c>
      <c r="X325" s="65">
        <f t="shared" si="77"/>
        <v>1589642.48395</v>
      </c>
      <c r="Y325" s="65">
        <f t="shared" si="72"/>
        <v>1589642.48395</v>
      </c>
      <c r="Z325" s="65">
        <v>317579866.78219998</v>
      </c>
      <c r="AA325" s="70">
        <f t="shared" si="71"/>
        <v>431771472.15425003</v>
      </c>
    </row>
    <row r="326" spans="1:27" ht="24.9" customHeight="1">
      <c r="A326" s="179"/>
      <c r="B326" s="181"/>
      <c r="C326" s="61">
        <v>19</v>
      </c>
      <c r="D326" s="65" t="s">
        <v>772</v>
      </c>
      <c r="E326" s="65">
        <v>3141289.0794000002</v>
      </c>
      <c r="F326" s="65">
        <v>0</v>
      </c>
      <c r="G326" s="65">
        <v>118988469.2904</v>
      </c>
      <c r="H326" s="65">
        <v>5822498.7570000002</v>
      </c>
      <c r="I326" s="65">
        <v>3663892.7511</v>
      </c>
      <c r="J326" s="65">
        <f t="shared" si="83"/>
        <v>1831946.37555</v>
      </c>
      <c r="K326" s="65">
        <f t="shared" si="84"/>
        <v>1831946.37555</v>
      </c>
      <c r="L326" s="78">
        <v>140279931.52919999</v>
      </c>
      <c r="M326" s="70">
        <f t="shared" si="70"/>
        <v>270064135.03154999</v>
      </c>
      <c r="N326" s="69"/>
      <c r="O326" s="181"/>
      <c r="P326" s="71">
        <v>20</v>
      </c>
      <c r="Q326" s="181"/>
      <c r="R326" s="65" t="s">
        <v>773</v>
      </c>
      <c r="S326" s="65">
        <v>2948418.6658000001</v>
      </c>
      <c r="T326" s="65">
        <v>0</v>
      </c>
      <c r="U326" s="65">
        <v>111682756.6673</v>
      </c>
      <c r="V326" s="65">
        <v>7207302.3059999999</v>
      </c>
      <c r="W326" s="65">
        <v>3438935.26</v>
      </c>
      <c r="X326" s="65">
        <f t="shared" si="77"/>
        <v>1719467.63</v>
      </c>
      <c r="Y326" s="65">
        <f t="shared" si="72"/>
        <v>1719467.63</v>
      </c>
      <c r="Z326" s="65">
        <v>334031442.6803</v>
      </c>
      <c r="AA326" s="70">
        <f t="shared" si="71"/>
        <v>457589387.94940001</v>
      </c>
    </row>
    <row r="327" spans="1:27" ht="24.9" customHeight="1">
      <c r="A327" s="179"/>
      <c r="B327" s="181"/>
      <c r="C327" s="61">
        <v>20</v>
      </c>
      <c r="D327" s="65" t="s">
        <v>774</v>
      </c>
      <c r="E327" s="65">
        <v>2790706.3143000002</v>
      </c>
      <c r="F327" s="65">
        <v>0</v>
      </c>
      <c r="G327" s="65">
        <v>105708791.5764</v>
      </c>
      <c r="H327" s="65">
        <v>5447411.2522999998</v>
      </c>
      <c r="I327" s="65">
        <v>3254984.9367</v>
      </c>
      <c r="J327" s="65">
        <f t="shared" si="83"/>
        <v>1627492.46835</v>
      </c>
      <c r="K327" s="65">
        <f t="shared" si="84"/>
        <v>1627492.46835</v>
      </c>
      <c r="L327" s="78">
        <v>129668190.61849999</v>
      </c>
      <c r="M327" s="70">
        <f t="shared" si="70"/>
        <v>245242592.22984999</v>
      </c>
      <c r="N327" s="69"/>
      <c r="O327" s="181"/>
      <c r="P327" s="71">
        <v>21</v>
      </c>
      <c r="Q327" s="181"/>
      <c r="R327" s="65" t="s">
        <v>775</v>
      </c>
      <c r="S327" s="65">
        <v>3045179.8344999999</v>
      </c>
      <c r="T327" s="65">
        <v>0</v>
      </c>
      <c r="U327" s="65">
        <v>115347960.0438</v>
      </c>
      <c r="V327" s="65">
        <v>6879581.1105000004</v>
      </c>
      <c r="W327" s="65">
        <v>3551794.1963</v>
      </c>
      <c r="X327" s="65">
        <f t="shared" si="77"/>
        <v>1775897.09815</v>
      </c>
      <c r="Y327" s="65">
        <f t="shared" si="72"/>
        <v>1775897.09815</v>
      </c>
      <c r="Z327" s="65">
        <v>324759759.74580002</v>
      </c>
      <c r="AA327" s="70">
        <f t="shared" si="71"/>
        <v>451808377.83275002</v>
      </c>
    </row>
    <row r="328" spans="1:27" ht="24.9" customHeight="1">
      <c r="A328" s="179"/>
      <c r="B328" s="181"/>
      <c r="C328" s="61">
        <v>21</v>
      </c>
      <c r="D328" s="65" t="s">
        <v>776</v>
      </c>
      <c r="E328" s="65">
        <v>3069393.4693999998</v>
      </c>
      <c r="F328" s="65">
        <v>0</v>
      </c>
      <c r="G328" s="65">
        <v>116265145.0883</v>
      </c>
      <c r="H328" s="65">
        <v>5941653.5630000001</v>
      </c>
      <c r="I328" s="65">
        <v>3580036.1567000002</v>
      </c>
      <c r="J328" s="65">
        <f t="shared" si="83"/>
        <v>1790018.0783500001</v>
      </c>
      <c r="K328" s="65">
        <f t="shared" si="84"/>
        <v>1790018.0783500001</v>
      </c>
      <c r="L328" s="78">
        <v>143650984.7193</v>
      </c>
      <c r="M328" s="70">
        <f t="shared" ref="M328:M391" si="85">E328+F328+G328+H328+K328+L328</f>
        <v>270717194.91834998</v>
      </c>
      <c r="N328" s="69"/>
      <c r="O328" s="181"/>
      <c r="P328" s="71">
        <v>22</v>
      </c>
      <c r="Q328" s="181"/>
      <c r="R328" s="65" t="s">
        <v>777</v>
      </c>
      <c r="S328" s="65">
        <v>5655294.3420000002</v>
      </c>
      <c r="T328" s="65">
        <v>0</v>
      </c>
      <c r="U328" s="65">
        <v>214216138.7069</v>
      </c>
      <c r="V328" s="65">
        <v>11636995.916200001</v>
      </c>
      <c r="W328" s="65">
        <v>6596142.9914999995</v>
      </c>
      <c r="X328" s="65">
        <f t="shared" si="77"/>
        <v>3298071.4957499998</v>
      </c>
      <c r="Y328" s="65">
        <f t="shared" si="72"/>
        <v>3298071.4957499998</v>
      </c>
      <c r="Z328" s="65">
        <v>459353561.6789</v>
      </c>
      <c r="AA328" s="70">
        <f t="shared" ref="AA328:AA391" si="86">S328+T328+U328+V328+Y328+Z328</f>
        <v>694160062.13975</v>
      </c>
    </row>
    <row r="329" spans="1:27" ht="24.9" customHeight="1">
      <c r="A329" s="179"/>
      <c r="B329" s="181"/>
      <c r="C329" s="61">
        <v>22</v>
      </c>
      <c r="D329" s="65" t="s">
        <v>778</v>
      </c>
      <c r="E329" s="65">
        <v>2985854.1305</v>
      </c>
      <c r="F329" s="65">
        <v>0</v>
      </c>
      <c r="G329" s="65">
        <v>113100769.6321</v>
      </c>
      <c r="H329" s="65">
        <v>5683401.4386999998</v>
      </c>
      <c r="I329" s="65">
        <v>3482598.7129000002</v>
      </c>
      <c r="J329" s="65">
        <f t="shared" si="83"/>
        <v>1741299.3564500001</v>
      </c>
      <c r="K329" s="65">
        <f t="shared" si="84"/>
        <v>1741299.3564500001</v>
      </c>
      <c r="L329" s="78">
        <v>136344677.26120001</v>
      </c>
      <c r="M329" s="70">
        <f t="shared" si="85"/>
        <v>259856001.81895</v>
      </c>
      <c r="N329" s="69"/>
      <c r="O329" s="182"/>
      <c r="P329" s="71">
        <v>23</v>
      </c>
      <c r="Q329" s="182"/>
      <c r="R329" s="65" t="s">
        <v>779</v>
      </c>
      <c r="S329" s="65">
        <v>3347290.5608999999</v>
      </c>
      <c r="T329" s="65">
        <v>0</v>
      </c>
      <c r="U329" s="65">
        <v>126791571.8801</v>
      </c>
      <c r="V329" s="65">
        <v>6823983.1141999997</v>
      </c>
      <c r="W329" s="65">
        <v>3904165.8731999998</v>
      </c>
      <c r="X329" s="65">
        <f t="shared" si="77"/>
        <v>1952082.9365999999</v>
      </c>
      <c r="Y329" s="65">
        <f t="shared" si="72"/>
        <v>1952082.9365999999</v>
      </c>
      <c r="Z329" s="65">
        <v>323186816.03390002</v>
      </c>
      <c r="AA329" s="70">
        <f t="shared" si="86"/>
        <v>462101744.52569997</v>
      </c>
    </row>
    <row r="330" spans="1:27" ht="24.9" customHeight="1">
      <c r="A330" s="179"/>
      <c r="B330" s="181"/>
      <c r="C330" s="61">
        <v>23</v>
      </c>
      <c r="D330" s="65" t="s">
        <v>780</v>
      </c>
      <c r="E330" s="65">
        <v>2888091.4652</v>
      </c>
      <c r="F330" s="65">
        <v>0</v>
      </c>
      <c r="G330" s="65">
        <v>109397630.6965</v>
      </c>
      <c r="H330" s="65">
        <v>5590385.6497</v>
      </c>
      <c r="I330" s="65">
        <v>3368571.6649000002</v>
      </c>
      <c r="J330" s="65">
        <f t="shared" si="83"/>
        <v>1684285.8324500001</v>
      </c>
      <c r="K330" s="65">
        <f t="shared" si="84"/>
        <v>1684285.8324500001</v>
      </c>
      <c r="L330" s="78">
        <v>133713132.78129999</v>
      </c>
      <c r="M330" s="70">
        <f t="shared" si="85"/>
        <v>253273526.42515001</v>
      </c>
      <c r="N330" s="69"/>
      <c r="O330" s="61"/>
      <c r="P330" s="173" t="s">
        <v>781</v>
      </c>
      <c r="Q330" s="174"/>
      <c r="R330" s="66"/>
      <c r="S330" s="66">
        <f t="shared" ref="S330:W330" si="87">SUM(S307:S329)</f>
        <v>83726222.436499998</v>
      </c>
      <c r="T330" s="66">
        <f t="shared" si="87"/>
        <v>0</v>
      </c>
      <c r="U330" s="66">
        <f t="shared" si="87"/>
        <v>3171454391.9596</v>
      </c>
      <c r="V330" s="66">
        <f t="shared" si="87"/>
        <v>185103856.0289</v>
      </c>
      <c r="W330" s="66">
        <f t="shared" si="87"/>
        <v>97655418.431999996</v>
      </c>
      <c r="X330" s="66">
        <f t="shared" ref="X330:AA330" si="88">SUM(X307:X329)</f>
        <v>48827709.215999998</v>
      </c>
      <c r="Y330" s="66">
        <f t="shared" si="72"/>
        <v>48827709.215999998</v>
      </c>
      <c r="Z330" s="66">
        <f t="shared" si="88"/>
        <v>8229762446.4092999</v>
      </c>
      <c r="AA330" s="66">
        <f t="shared" si="88"/>
        <v>11718874626.050301</v>
      </c>
    </row>
    <row r="331" spans="1:27" ht="24.9" customHeight="1">
      <c r="A331" s="179"/>
      <c r="B331" s="181"/>
      <c r="C331" s="61">
        <v>24</v>
      </c>
      <c r="D331" s="65" t="s">
        <v>782</v>
      </c>
      <c r="E331" s="65">
        <v>2987692.5950000002</v>
      </c>
      <c r="F331" s="65">
        <v>0</v>
      </c>
      <c r="G331" s="65">
        <v>113170408.58</v>
      </c>
      <c r="H331" s="65">
        <v>5654852.0380999995</v>
      </c>
      <c r="I331" s="65">
        <v>3484743.0351999998</v>
      </c>
      <c r="J331" s="65">
        <f t="shared" si="83"/>
        <v>1742371.5175999999</v>
      </c>
      <c r="K331" s="65">
        <f t="shared" si="84"/>
        <v>1742371.5175999999</v>
      </c>
      <c r="L331" s="78">
        <v>135536975.4901</v>
      </c>
      <c r="M331" s="70">
        <f t="shared" si="85"/>
        <v>259092300.22080001</v>
      </c>
      <c r="N331" s="69"/>
      <c r="O331" s="180">
        <v>33</v>
      </c>
      <c r="P331" s="71">
        <v>1</v>
      </c>
      <c r="Q331" s="189" t="s">
        <v>121</v>
      </c>
      <c r="R331" s="65" t="s">
        <v>783</v>
      </c>
      <c r="S331" s="65">
        <v>3136120.1601999998</v>
      </c>
      <c r="T331" s="65">
        <v>0</v>
      </c>
      <c r="U331" s="65">
        <v>118792676.4905</v>
      </c>
      <c r="V331" s="65">
        <v>5064341.6926999995</v>
      </c>
      <c r="W331" s="65">
        <v>3657863.8994999998</v>
      </c>
      <c r="X331" s="65">
        <v>0</v>
      </c>
      <c r="Y331" s="65">
        <f t="shared" si="72"/>
        <v>3657863.8994999998</v>
      </c>
      <c r="Z331" s="65">
        <v>137195198.3136</v>
      </c>
      <c r="AA331" s="70">
        <f t="shared" si="86"/>
        <v>267846200.55649999</v>
      </c>
    </row>
    <row r="332" spans="1:27" ht="24.9" customHeight="1">
      <c r="A332" s="179"/>
      <c r="B332" s="181"/>
      <c r="C332" s="61">
        <v>25</v>
      </c>
      <c r="D332" s="65" t="s">
        <v>784</v>
      </c>
      <c r="E332" s="65">
        <v>3015053.517</v>
      </c>
      <c r="F332" s="65">
        <v>0</v>
      </c>
      <c r="G332" s="65">
        <v>114206809.2903</v>
      </c>
      <c r="H332" s="65">
        <v>5765377.2164000003</v>
      </c>
      <c r="I332" s="65">
        <v>3516655.8842000002</v>
      </c>
      <c r="J332" s="65">
        <f t="shared" si="83"/>
        <v>1758327.9421000001</v>
      </c>
      <c r="K332" s="65">
        <f t="shared" si="84"/>
        <v>1758327.9421000001</v>
      </c>
      <c r="L332" s="78">
        <v>138663884.65630001</v>
      </c>
      <c r="M332" s="70">
        <f t="shared" si="85"/>
        <v>263409452.6221</v>
      </c>
      <c r="N332" s="69"/>
      <c r="O332" s="181"/>
      <c r="P332" s="71">
        <v>2</v>
      </c>
      <c r="Q332" s="190"/>
      <c r="R332" s="65" t="s">
        <v>785</v>
      </c>
      <c r="S332" s="65">
        <v>3569955.5836999998</v>
      </c>
      <c r="T332" s="65">
        <v>0</v>
      </c>
      <c r="U332" s="65">
        <v>135225870.52649999</v>
      </c>
      <c r="V332" s="65">
        <v>5864532.1594000002</v>
      </c>
      <c r="W332" s="65">
        <v>4163874.7832999998</v>
      </c>
      <c r="X332" s="65">
        <v>0</v>
      </c>
      <c r="Y332" s="65">
        <f t="shared" si="72"/>
        <v>4163874.7832999998</v>
      </c>
      <c r="Z332" s="65">
        <v>159833686.14489999</v>
      </c>
      <c r="AA332" s="70">
        <f t="shared" si="86"/>
        <v>308657919.19779998</v>
      </c>
    </row>
    <row r="333" spans="1:27" ht="24.9" customHeight="1">
      <c r="A333" s="179"/>
      <c r="B333" s="181"/>
      <c r="C333" s="61">
        <v>26</v>
      </c>
      <c r="D333" s="65" t="s">
        <v>786</v>
      </c>
      <c r="E333" s="65">
        <v>3207504.4328999999</v>
      </c>
      <c r="F333" s="65">
        <v>0</v>
      </c>
      <c r="G333" s="65">
        <v>121496631.81820001</v>
      </c>
      <c r="H333" s="65">
        <v>6313193.7110000001</v>
      </c>
      <c r="I333" s="65">
        <v>3741124.0874999999</v>
      </c>
      <c r="J333" s="65">
        <f t="shared" si="83"/>
        <v>1870562.04375</v>
      </c>
      <c r="K333" s="65">
        <f t="shared" si="84"/>
        <v>1870562.04375</v>
      </c>
      <c r="L333" s="78">
        <v>154162366.03119999</v>
      </c>
      <c r="M333" s="70">
        <f t="shared" si="85"/>
        <v>287050258.03705001</v>
      </c>
      <c r="N333" s="69"/>
      <c r="O333" s="181"/>
      <c r="P333" s="71">
        <v>3</v>
      </c>
      <c r="Q333" s="190"/>
      <c r="R333" s="65" t="s">
        <v>787</v>
      </c>
      <c r="S333" s="65">
        <v>3847220.5734000001</v>
      </c>
      <c r="T333" s="65">
        <v>0</v>
      </c>
      <c r="U333" s="65">
        <v>145728354.02500001</v>
      </c>
      <c r="V333" s="65">
        <v>6082148.8565999996</v>
      </c>
      <c r="W333" s="65">
        <v>4487267.2379000001</v>
      </c>
      <c r="X333" s="65">
        <v>0</v>
      </c>
      <c r="Y333" s="65">
        <f t="shared" si="72"/>
        <v>4487267.2379000001</v>
      </c>
      <c r="Z333" s="65">
        <v>165990361.5323</v>
      </c>
      <c r="AA333" s="70">
        <f t="shared" si="86"/>
        <v>326135352.2252</v>
      </c>
    </row>
    <row r="334" spans="1:27" ht="24.9" customHeight="1">
      <c r="A334" s="179"/>
      <c r="B334" s="182"/>
      <c r="C334" s="61">
        <v>27</v>
      </c>
      <c r="D334" s="65" t="s">
        <v>788</v>
      </c>
      <c r="E334" s="65">
        <v>2869384.2267</v>
      </c>
      <c r="F334" s="65">
        <v>0</v>
      </c>
      <c r="G334" s="65">
        <v>108689021.7085</v>
      </c>
      <c r="H334" s="65">
        <v>5447615.9074999997</v>
      </c>
      <c r="I334" s="65">
        <v>3346752.1781000001</v>
      </c>
      <c r="J334" s="65">
        <f t="shared" si="83"/>
        <v>1673376.0890500001</v>
      </c>
      <c r="K334" s="65">
        <f t="shared" si="84"/>
        <v>1673376.0890500001</v>
      </c>
      <c r="L334" s="78">
        <v>129673980.5953</v>
      </c>
      <c r="M334" s="70">
        <f t="shared" si="85"/>
        <v>248353378.52704999</v>
      </c>
      <c r="N334" s="69"/>
      <c r="O334" s="181"/>
      <c r="P334" s="71">
        <v>4</v>
      </c>
      <c r="Q334" s="190"/>
      <c r="R334" s="65" t="s">
        <v>789</v>
      </c>
      <c r="S334" s="65">
        <v>4177167.1148999999</v>
      </c>
      <c r="T334" s="65">
        <v>0</v>
      </c>
      <c r="U334" s="65">
        <v>158226354.97870001</v>
      </c>
      <c r="V334" s="65">
        <v>6692942.3043999998</v>
      </c>
      <c r="W334" s="65">
        <v>4872105.6628</v>
      </c>
      <c r="X334" s="65">
        <v>0</v>
      </c>
      <c r="Y334" s="65">
        <f t="shared" si="72"/>
        <v>4872105.6628</v>
      </c>
      <c r="Z334" s="65">
        <v>183270547.45109999</v>
      </c>
      <c r="AA334" s="70">
        <f t="shared" si="86"/>
        <v>357239117.51190001</v>
      </c>
    </row>
    <row r="335" spans="1:27" ht="24.9" customHeight="1">
      <c r="A335" s="61"/>
      <c r="B335" s="172" t="s">
        <v>790</v>
      </c>
      <c r="C335" s="173"/>
      <c r="D335" s="66"/>
      <c r="E335" s="66">
        <f>SUM(E308:E334)</f>
        <v>84795922.474299997</v>
      </c>
      <c r="F335" s="66">
        <f t="shared" ref="F335:N335" si="89">SUM(F308:F334)</f>
        <v>0</v>
      </c>
      <c r="G335" s="66">
        <f t="shared" si="89"/>
        <v>3211973416.7368002</v>
      </c>
      <c r="H335" s="66">
        <f t="shared" si="89"/>
        <v>161351734.26280001</v>
      </c>
      <c r="I335" s="66">
        <f t="shared" si="89"/>
        <v>98903080.176200002</v>
      </c>
      <c r="J335" s="66">
        <f t="shared" si="89"/>
        <v>49451540.088100001</v>
      </c>
      <c r="K335" s="66">
        <f t="shared" si="89"/>
        <v>49451540.088100001</v>
      </c>
      <c r="L335" s="66">
        <f t="shared" si="89"/>
        <v>3904805182.5679002</v>
      </c>
      <c r="M335" s="66">
        <f t="shared" si="89"/>
        <v>7412377796.1299</v>
      </c>
      <c r="N335" s="66">
        <f t="shared" si="89"/>
        <v>0</v>
      </c>
      <c r="O335" s="181"/>
      <c r="P335" s="71">
        <v>5</v>
      </c>
      <c r="Q335" s="190"/>
      <c r="R335" s="65" t="s">
        <v>791</v>
      </c>
      <c r="S335" s="65">
        <v>3929481.6368999998</v>
      </c>
      <c r="T335" s="65">
        <v>0</v>
      </c>
      <c r="U335" s="65">
        <v>148844309.85420001</v>
      </c>
      <c r="V335" s="65">
        <v>5942869.6224999996</v>
      </c>
      <c r="W335" s="65">
        <v>4583213.7446999997</v>
      </c>
      <c r="X335" s="65">
        <v>0</v>
      </c>
      <c r="Y335" s="65">
        <f t="shared" si="72"/>
        <v>4583213.7446999997</v>
      </c>
      <c r="Z335" s="65">
        <v>162049960.6182</v>
      </c>
      <c r="AA335" s="70">
        <f t="shared" si="86"/>
        <v>325349835.47649997</v>
      </c>
    </row>
    <row r="336" spans="1:27" ht="24.9" customHeight="1">
      <c r="A336" s="179">
        <v>17</v>
      </c>
      <c r="B336" s="180" t="s">
        <v>792</v>
      </c>
      <c r="C336" s="61">
        <v>1</v>
      </c>
      <c r="D336" s="65" t="s">
        <v>793</v>
      </c>
      <c r="E336" s="65">
        <v>2996435.3289000001</v>
      </c>
      <c r="F336" s="65">
        <v>0</v>
      </c>
      <c r="G336" s="65">
        <v>113501573.4314</v>
      </c>
      <c r="H336" s="65">
        <v>5116203.9885999998</v>
      </c>
      <c r="I336" s="65">
        <v>3494940.2628000001</v>
      </c>
      <c r="J336" s="65">
        <v>0</v>
      </c>
      <c r="K336" s="65">
        <f t="shared" si="84"/>
        <v>3494940.2628000001</v>
      </c>
      <c r="L336" s="78">
        <v>142200535.1706</v>
      </c>
      <c r="M336" s="70">
        <f t="shared" si="85"/>
        <v>267309688.1823</v>
      </c>
      <c r="N336" s="69"/>
      <c r="O336" s="181"/>
      <c r="P336" s="71">
        <v>6</v>
      </c>
      <c r="Q336" s="190"/>
      <c r="R336" s="65" t="s">
        <v>794</v>
      </c>
      <c r="S336" s="65">
        <v>3560555.1441000002</v>
      </c>
      <c r="T336" s="65">
        <v>0</v>
      </c>
      <c r="U336" s="65">
        <v>134869792.53290001</v>
      </c>
      <c r="V336" s="65">
        <v>4956522.5109000001</v>
      </c>
      <c r="W336" s="65">
        <v>4152910.4303000001</v>
      </c>
      <c r="X336" s="65">
        <v>0</v>
      </c>
      <c r="Y336" s="65">
        <f t="shared" ref="Y336:Y399" si="90">W336-X336</f>
        <v>4152910.4303000001</v>
      </c>
      <c r="Z336" s="65">
        <v>134144845.5081</v>
      </c>
      <c r="AA336" s="70">
        <f t="shared" si="86"/>
        <v>281684626.12629998</v>
      </c>
    </row>
    <row r="337" spans="1:27" ht="24.9" customHeight="1">
      <c r="A337" s="179"/>
      <c r="B337" s="181"/>
      <c r="C337" s="61">
        <v>2</v>
      </c>
      <c r="D337" s="65" t="s">
        <v>795</v>
      </c>
      <c r="E337" s="65">
        <v>3543917.7253</v>
      </c>
      <c r="F337" s="65">
        <v>0</v>
      </c>
      <c r="G337" s="65">
        <v>134239585.9691</v>
      </c>
      <c r="H337" s="65">
        <v>5981440.7001</v>
      </c>
      <c r="I337" s="65">
        <v>4133505.1109000002</v>
      </c>
      <c r="J337" s="65">
        <v>0</v>
      </c>
      <c r="K337" s="65">
        <f t="shared" si="84"/>
        <v>4133505.1109000002</v>
      </c>
      <c r="L337" s="78">
        <v>166679270.6451</v>
      </c>
      <c r="M337" s="70">
        <f t="shared" si="85"/>
        <v>314577720.1505</v>
      </c>
      <c r="N337" s="69"/>
      <c r="O337" s="181"/>
      <c r="P337" s="71">
        <v>7</v>
      </c>
      <c r="Q337" s="190"/>
      <c r="R337" s="65" t="s">
        <v>796</v>
      </c>
      <c r="S337" s="65">
        <v>4066662.0422999999</v>
      </c>
      <c r="T337" s="65">
        <v>0</v>
      </c>
      <c r="U337" s="65">
        <v>154040548.10339999</v>
      </c>
      <c r="V337" s="65">
        <v>6500691.4824000001</v>
      </c>
      <c r="W337" s="65">
        <v>4743216.3043999998</v>
      </c>
      <c r="X337" s="65">
        <v>0</v>
      </c>
      <c r="Y337" s="65">
        <f t="shared" si="90"/>
        <v>4743216.3043999998</v>
      </c>
      <c r="Z337" s="65">
        <v>177831507.5282</v>
      </c>
      <c r="AA337" s="70">
        <f t="shared" si="86"/>
        <v>347182625.46069998</v>
      </c>
    </row>
    <row r="338" spans="1:27" ht="24.9" customHeight="1">
      <c r="A338" s="179"/>
      <c r="B338" s="181"/>
      <c r="C338" s="61">
        <v>3</v>
      </c>
      <c r="D338" s="65" t="s">
        <v>797</v>
      </c>
      <c r="E338" s="65">
        <v>4398098.5471000001</v>
      </c>
      <c r="F338" s="65">
        <v>0</v>
      </c>
      <c r="G338" s="65">
        <v>166594987.17840001</v>
      </c>
      <c r="H338" s="65">
        <v>7178355.2741999999</v>
      </c>
      <c r="I338" s="65">
        <v>5129792.5718</v>
      </c>
      <c r="J338" s="65">
        <v>0</v>
      </c>
      <c r="K338" s="65">
        <f t="shared" si="84"/>
        <v>5129792.5718</v>
      </c>
      <c r="L338" s="78">
        <v>200541628.60659999</v>
      </c>
      <c r="M338" s="70">
        <f t="shared" si="85"/>
        <v>383842862.17809999</v>
      </c>
      <c r="N338" s="69"/>
      <c r="O338" s="181"/>
      <c r="P338" s="71">
        <v>8</v>
      </c>
      <c r="Q338" s="190"/>
      <c r="R338" s="65" t="s">
        <v>798</v>
      </c>
      <c r="S338" s="65">
        <v>3470126.3204999999</v>
      </c>
      <c r="T338" s="65">
        <v>0</v>
      </c>
      <c r="U338" s="65">
        <v>131444451.2075</v>
      </c>
      <c r="V338" s="65">
        <v>5581232.5124000004</v>
      </c>
      <c r="W338" s="65">
        <v>4047437.3258000002</v>
      </c>
      <c r="X338" s="65">
        <v>0</v>
      </c>
      <c r="Y338" s="65">
        <f t="shared" si="90"/>
        <v>4047437.3258000002</v>
      </c>
      <c r="Z338" s="65">
        <v>151818749.8529</v>
      </c>
      <c r="AA338" s="70">
        <f t="shared" si="86"/>
        <v>296361997.2191</v>
      </c>
    </row>
    <row r="339" spans="1:27" ht="24.9" customHeight="1">
      <c r="A339" s="179"/>
      <c r="B339" s="181"/>
      <c r="C339" s="61">
        <v>4</v>
      </c>
      <c r="D339" s="65" t="s">
        <v>799</v>
      </c>
      <c r="E339" s="65">
        <v>3326647.4205</v>
      </c>
      <c r="F339" s="65">
        <v>0</v>
      </c>
      <c r="G339" s="65">
        <v>126009633.12469999</v>
      </c>
      <c r="H339" s="65">
        <v>5233630.5950999996</v>
      </c>
      <c r="I339" s="65">
        <v>3880088.4163000002</v>
      </c>
      <c r="J339" s="65">
        <v>0</v>
      </c>
      <c r="K339" s="65">
        <f t="shared" si="84"/>
        <v>3880088.4163000002</v>
      </c>
      <c r="L339" s="78">
        <v>145522695.2229</v>
      </c>
      <c r="M339" s="70">
        <f t="shared" si="85"/>
        <v>283972694.77950001</v>
      </c>
      <c r="N339" s="69"/>
      <c r="O339" s="181"/>
      <c r="P339" s="71">
        <v>9</v>
      </c>
      <c r="Q339" s="190"/>
      <c r="R339" s="65" t="s">
        <v>800</v>
      </c>
      <c r="S339" s="65">
        <v>3927924.5218000002</v>
      </c>
      <c r="T339" s="65">
        <v>0</v>
      </c>
      <c r="U339" s="65">
        <v>148785328.104</v>
      </c>
      <c r="V339" s="65">
        <v>5531364.8617000002</v>
      </c>
      <c r="W339" s="65">
        <v>4581397.5788000003</v>
      </c>
      <c r="X339" s="65">
        <v>0</v>
      </c>
      <c r="Y339" s="65">
        <f t="shared" si="90"/>
        <v>4581397.5788000003</v>
      </c>
      <c r="Z339" s="65">
        <v>150407925.493</v>
      </c>
      <c r="AA339" s="70">
        <f t="shared" si="86"/>
        <v>313233940.55930001</v>
      </c>
    </row>
    <row r="340" spans="1:27" ht="24.9" customHeight="1">
      <c r="A340" s="179"/>
      <c r="B340" s="181"/>
      <c r="C340" s="61">
        <v>5</v>
      </c>
      <c r="D340" s="65" t="s">
        <v>801</v>
      </c>
      <c r="E340" s="65">
        <v>2854553.6825000001</v>
      </c>
      <c r="F340" s="65">
        <v>0</v>
      </c>
      <c r="G340" s="65">
        <v>108127257.5055</v>
      </c>
      <c r="H340" s="65">
        <v>4529446.1572000002</v>
      </c>
      <c r="I340" s="65">
        <v>3329454.3357000002</v>
      </c>
      <c r="J340" s="65">
        <v>0</v>
      </c>
      <c r="K340" s="65">
        <f t="shared" si="84"/>
        <v>3329454.3357000002</v>
      </c>
      <c r="L340" s="78">
        <v>125600349.86669999</v>
      </c>
      <c r="M340" s="70">
        <f t="shared" si="85"/>
        <v>244441061.5476</v>
      </c>
      <c r="N340" s="69"/>
      <c r="O340" s="181"/>
      <c r="P340" s="71">
        <v>10</v>
      </c>
      <c r="Q340" s="190"/>
      <c r="R340" s="65" t="s">
        <v>802</v>
      </c>
      <c r="S340" s="65">
        <v>3546368.9926</v>
      </c>
      <c r="T340" s="65">
        <v>0</v>
      </c>
      <c r="U340" s="65">
        <v>134332437.19690001</v>
      </c>
      <c r="V340" s="65">
        <v>5287540.9289999995</v>
      </c>
      <c r="W340" s="65">
        <v>4136364.1856999998</v>
      </c>
      <c r="X340" s="65">
        <v>0</v>
      </c>
      <c r="Y340" s="65">
        <f t="shared" si="90"/>
        <v>4136364.1856999998</v>
      </c>
      <c r="Z340" s="65">
        <v>143509811.403</v>
      </c>
      <c r="AA340" s="70">
        <f t="shared" si="86"/>
        <v>290812522.70719999</v>
      </c>
    </row>
    <row r="341" spans="1:27" ht="24.9" customHeight="1">
      <c r="A341" s="179"/>
      <c r="B341" s="181"/>
      <c r="C341" s="61">
        <v>6</v>
      </c>
      <c r="D341" s="65" t="s">
        <v>803</v>
      </c>
      <c r="E341" s="65">
        <v>2800241.3580999998</v>
      </c>
      <c r="F341" s="65">
        <v>0</v>
      </c>
      <c r="G341" s="65">
        <v>106069968.22579999</v>
      </c>
      <c r="H341" s="65">
        <v>4722470.1211000001</v>
      </c>
      <c r="I341" s="65">
        <v>3266106.2875000001</v>
      </c>
      <c r="J341" s="65">
        <v>0</v>
      </c>
      <c r="K341" s="65">
        <f t="shared" si="84"/>
        <v>3266106.2875000001</v>
      </c>
      <c r="L341" s="78">
        <v>131061263.0355</v>
      </c>
      <c r="M341" s="70">
        <f t="shared" si="85"/>
        <v>247920049.028</v>
      </c>
      <c r="N341" s="69"/>
      <c r="O341" s="181"/>
      <c r="P341" s="71">
        <v>11</v>
      </c>
      <c r="Q341" s="190"/>
      <c r="R341" s="65" t="s">
        <v>804</v>
      </c>
      <c r="S341" s="65">
        <v>3288573.2097</v>
      </c>
      <c r="T341" s="65">
        <v>0</v>
      </c>
      <c r="U341" s="65">
        <v>124567425.18260001</v>
      </c>
      <c r="V341" s="65">
        <v>5392608.6353000002</v>
      </c>
      <c r="W341" s="65">
        <v>3835679.9517999999</v>
      </c>
      <c r="X341" s="65">
        <v>0</v>
      </c>
      <c r="Y341" s="65">
        <f t="shared" si="90"/>
        <v>3835679.9517999999</v>
      </c>
      <c r="Z341" s="65">
        <v>146482321.1864</v>
      </c>
      <c r="AA341" s="70">
        <f t="shared" si="86"/>
        <v>283566608.16579998</v>
      </c>
    </row>
    <row r="342" spans="1:27" ht="24.9" customHeight="1">
      <c r="A342" s="179"/>
      <c r="B342" s="181"/>
      <c r="C342" s="61">
        <v>7</v>
      </c>
      <c r="D342" s="65" t="s">
        <v>805</v>
      </c>
      <c r="E342" s="65">
        <v>3930770.0945000001</v>
      </c>
      <c r="F342" s="65">
        <v>0</v>
      </c>
      <c r="G342" s="65">
        <v>148893115.16890001</v>
      </c>
      <c r="H342" s="65">
        <v>6413968.0979000004</v>
      </c>
      <c r="I342" s="65">
        <v>4584716.5579000004</v>
      </c>
      <c r="J342" s="65">
        <v>0</v>
      </c>
      <c r="K342" s="65">
        <f t="shared" si="84"/>
        <v>4584716.5579000004</v>
      </c>
      <c r="L342" s="78">
        <v>178916065.05930001</v>
      </c>
      <c r="M342" s="70">
        <f t="shared" si="85"/>
        <v>342738634.97850001</v>
      </c>
      <c r="N342" s="69"/>
      <c r="O342" s="181"/>
      <c r="P342" s="71">
        <v>12</v>
      </c>
      <c r="Q342" s="190"/>
      <c r="R342" s="65" t="s">
        <v>806</v>
      </c>
      <c r="S342" s="65">
        <v>3915446.5244</v>
      </c>
      <c r="T342" s="65">
        <v>0</v>
      </c>
      <c r="U342" s="65">
        <v>148312675.70339999</v>
      </c>
      <c r="V342" s="65">
        <v>5566178.9853999997</v>
      </c>
      <c r="W342" s="65">
        <v>4566843.6667999998</v>
      </c>
      <c r="X342" s="65">
        <v>0</v>
      </c>
      <c r="Y342" s="65">
        <f t="shared" si="90"/>
        <v>4566843.6667999998</v>
      </c>
      <c r="Z342" s="65">
        <v>151392864.8888</v>
      </c>
      <c r="AA342" s="70">
        <f t="shared" si="86"/>
        <v>313754009.76880002</v>
      </c>
    </row>
    <row r="343" spans="1:27" ht="24.9" customHeight="1">
      <c r="A343" s="179"/>
      <c r="B343" s="181"/>
      <c r="C343" s="61">
        <v>8</v>
      </c>
      <c r="D343" s="65" t="s">
        <v>807</v>
      </c>
      <c r="E343" s="65">
        <v>3298973.5005000001</v>
      </c>
      <c r="F343" s="65">
        <v>0</v>
      </c>
      <c r="G343" s="65">
        <v>124961376.40880001</v>
      </c>
      <c r="H343" s="65">
        <v>5346236.4347000001</v>
      </c>
      <c r="I343" s="65">
        <v>3847810.4972999999</v>
      </c>
      <c r="J343" s="65">
        <v>0</v>
      </c>
      <c r="K343" s="65">
        <f t="shared" si="84"/>
        <v>3847810.4972999999</v>
      </c>
      <c r="L343" s="78">
        <v>148708469.15380001</v>
      </c>
      <c r="M343" s="70">
        <f t="shared" si="85"/>
        <v>286162865.99510002</v>
      </c>
      <c r="N343" s="69"/>
      <c r="O343" s="181"/>
      <c r="P343" s="71">
        <v>13</v>
      </c>
      <c r="Q343" s="190"/>
      <c r="R343" s="65" t="s">
        <v>808</v>
      </c>
      <c r="S343" s="65">
        <v>4108093.5158000002</v>
      </c>
      <c r="T343" s="65">
        <v>0</v>
      </c>
      <c r="U343" s="65">
        <v>155609925.35260001</v>
      </c>
      <c r="V343" s="65">
        <v>6230557.9867000002</v>
      </c>
      <c r="W343" s="65">
        <v>4791540.5661000004</v>
      </c>
      <c r="X343" s="65">
        <v>0</v>
      </c>
      <c r="Y343" s="65">
        <f t="shared" si="90"/>
        <v>4791540.5661000004</v>
      </c>
      <c r="Z343" s="65">
        <v>170189059.7471</v>
      </c>
      <c r="AA343" s="70">
        <f t="shared" si="86"/>
        <v>340929177.16829997</v>
      </c>
    </row>
    <row r="344" spans="1:27" ht="24.9" customHeight="1">
      <c r="A344" s="179"/>
      <c r="B344" s="181"/>
      <c r="C344" s="61">
        <v>9</v>
      </c>
      <c r="D344" s="65" t="s">
        <v>809</v>
      </c>
      <c r="E344" s="65">
        <v>2889681.8520999998</v>
      </c>
      <c r="F344" s="65">
        <v>0</v>
      </c>
      <c r="G344" s="65">
        <v>109457872.7498</v>
      </c>
      <c r="H344" s="65">
        <v>4833779.8109999998</v>
      </c>
      <c r="I344" s="65">
        <v>3370426.6381000001</v>
      </c>
      <c r="J344" s="65">
        <v>0</v>
      </c>
      <c r="K344" s="65">
        <f t="shared" si="84"/>
        <v>3370426.6381000001</v>
      </c>
      <c r="L344" s="78">
        <v>134210367.11300001</v>
      </c>
      <c r="M344" s="70">
        <f t="shared" si="85"/>
        <v>254762128.164</v>
      </c>
      <c r="N344" s="69"/>
      <c r="O344" s="181"/>
      <c r="P344" s="71">
        <v>14</v>
      </c>
      <c r="Q344" s="190"/>
      <c r="R344" s="65" t="s">
        <v>810</v>
      </c>
      <c r="S344" s="65">
        <v>3701609.8909</v>
      </c>
      <c r="T344" s="65">
        <v>0</v>
      </c>
      <c r="U344" s="65">
        <v>140212786.43630001</v>
      </c>
      <c r="V344" s="65">
        <v>5648586.8130000001</v>
      </c>
      <c r="W344" s="65">
        <v>4317431.8898</v>
      </c>
      <c r="X344" s="65">
        <v>0</v>
      </c>
      <c r="Y344" s="65">
        <f t="shared" si="90"/>
        <v>4317431.8898</v>
      </c>
      <c r="Z344" s="65">
        <v>153724295.56850001</v>
      </c>
      <c r="AA344" s="70">
        <f t="shared" si="86"/>
        <v>307604710.59850001</v>
      </c>
    </row>
    <row r="345" spans="1:27" ht="24.9" customHeight="1">
      <c r="A345" s="179"/>
      <c r="B345" s="181"/>
      <c r="C345" s="61">
        <v>10</v>
      </c>
      <c r="D345" s="65" t="s">
        <v>811</v>
      </c>
      <c r="E345" s="65">
        <v>3052791.5852999999</v>
      </c>
      <c r="F345" s="65">
        <v>0</v>
      </c>
      <c r="G345" s="65">
        <v>115636284.5388</v>
      </c>
      <c r="H345" s="65">
        <v>4923111.8063000003</v>
      </c>
      <c r="I345" s="65">
        <v>3560672.2837999999</v>
      </c>
      <c r="J345" s="65">
        <v>0</v>
      </c>
      <c r="K345" s="65">
        <f t="shared" si="84"/>
        <v>3560672.2837999999</v>
      </c>
      <c r="L345" s="78">
        <v>136737692.0095</v>
      </c>
      <c r="M345" s="70">
        <f t="shared" si="85"/>
        <v>263910552.22369999</v>
      </c>
      <c r="N345" s="69"/>
      <c r="O345" s="181"/>
      <c r="P345" s="71">
        <v>15</v>
      </c>
      <c r="Q345" s="190"/>
      <c r="R345" s="65" t="s">
        <v>812</v>
      </c>
      <c r="S345" s="65">
        <v>3314564.8988000001</v>
      </c>
      <c r="T345" s="65">
        <v>0</v>
      </c>
      <c r="U345" s="65">
        <v>125551960.9023</v>
      </c>
      <c r="V345" s="65">
        <v>5056962.7357999999</v>
      </c>
      <c r="W345" s="65">
        <v>3865995.7741</v>
      </c>
      <c r="X345" s="65">
        <v>0</v>
      </c>
      <c r="Y345" s="65">
        <f t="shared" si="90"/>
        <v>3865995.7741</v>
      </c>
      <c r="Z345" s="65">
        <v>136986437.4815</v>
      </c>
      <c r="AA345" s="70">
        <f t="shared" si="86"/>
        <v>274775921.79250002</v>
      </c>
    </row>
    <row r="346" spans="1:27" ht="24.9" customHeight="1">
      <c r="A346" s="179"/>
      <c r="B346" s="181"/>
      <c r="C346" s="61">
        <v>11</v>
      </c>
      <c r="D346" s="65" t="s">
        <v>813</v>
      </c>
      <c r="E346" s="65">
        <v>4246610.2253999999</v>
      </c>
      <c r="F346" s="65">
        <v>0</v>
      </c>
      <c r="G346" s="65">
        <v>160856781.2863</v>
      </c>
      <c r="H346" s="65">
        <v>6714572.4791999999</v>
      </c>
      <c r="I346" s="65">
        <v>4953101.7454000004</v>
      </c>
      <c r="J346" s="65">
        <v>0</v>
      </c>
      <c r="K346" s="65">
        <f t="shared" si="84"/>
        <v>4953101.7454000004</v>
      </c>
      <c r="L346" s="78">
        <v>187420576.0607</v>
      </c>
      <c r="M346" s="70">
        <f t="shared" si="85"/>
        <v>364191641.79699999</v>
      </c>
      <c r="N346" s="69"/>
      <c r="O346" s="181"/>
      <c r="P346" s="71">
        <v>16</v>
      </c>
      <c r="Q346" s="190"/>
      <c r="R346" s="65" t="s">
        <v>814</v>
      </c>
      <c r="S346" s="65">
        <v>3683270.1148000001</v>
      </c>
      <c r="T346" s="65">
        <v>0</v>
      </c>
      <c r="U346" s="65">
        <v>139518096.50920001</v>
      </c>
      <c r="V346" s="65">
        <v>6517609.6457000002</v>
      </c>
      <c r="W346" s="65">
        <v>4296040.9987000003</v>
      </c>
      <c r="X346" s="65">
        <v>0</v>
      </c>
      <c r="Y346" s="65">
        <f t="shared" si="90"/>
        <v>4296040.9987000003</v>
      </c>
      <c r="Z346" s="65">
        <v>178310145.61469999</v>
      </c>
      <c r="AA346" s="70">
        <f t="shared" si="86"/>
        <v>332325162.88309997</v>
      </c>
    </row>
    <row r="347" spans="1:27" ht="24.9" customHeight="1">
      <c r="A347" s="179"/>
      <c r="B347" s="181"/>
      <c r="C347" s="61">
        <v>12</v>
      </c>
      <c r="D347" s="65" t="s">
        <v>815</v>
      </c>
      <c r="E347" s="65">
        <v>3139788.7958999998</v>
      </c>
      <c r="F347" s="65">
        <v>0</v>
      </c>
      <c r="G347" s="65">
        <v>118931640.2525</v>
      </c>
      <c r="H347" s="65">
        <v>5031112.9039000003</v>
      </c>
      <c r="I347" s="65">
        <v>3662142.8714999999</v>
      </c>
      <c r="J347" s="65">
        <v>0</v>
      </c>
      <c r="K347" s="65">
        <f t="shared" si="84"/>
        <v>3662142.8714999999</v>
      </c>
      <c r="L347" s="78">
        <v>139793191.4612</v>
      </c>
      <c r="M347" s="70">
        <f t="shared" si="85"/>
        <v>270557876.28500003</v>
      </c>
      <c r="N347" s="69"/>
      <c r="O347" s="181"/>
      <c r="P347" s="71">
        <v>17</v>
      </c>
      <c r="Q347" s="190"/>
      <c r="R347" s="65" t="s">
        <v>816</v>
      </c>
      <c r="S347" s="65">
        <v>3653514.8228000002</v>
      </c>
      <c r="T347" s="65">
        <v>0</v>
      </c>
      <c r="U347" s="65">
        <v>138390999.7807</v>
      </c>
      <c r="V347" s="65">
        <v>6086332.9184999997</v>
      </c>
      <c r="W347" s="65">
        <v>4261335.4380999999</v>
      </c>
      <c r="X347" s="65">
        <v>0</v>
      </c>
      <c r="Y347" s="65">
        <f t="shared" si="90"/>
        <v>4261335.4380999999</v>
      </c>
      <c r="Z347" s="65">
        <v>166108734.3924</v>
      </c>
      <c r="AA347" s="70">
        <f t="shared" si="86"/>
        <v>318500917.35250002</v>
      </c>
    </row>
    <row r="348" spans="1:27" ht="24.9" customHeight="1">
      <c r="A348" s="179"/>
      <c r="B348" s="181"/>
      <c r="C348" s="61">
        <v>13</v>
      </c>
      <c r="D348" s="65" t="s">
        <v>817</v>
      </c>
      <c r="E348" s="65">
        <v>2650493.5373999998</v>
      </c>
      <c r="F348" s="65">
        <v>0</v>
      </c>
      <c r="G348" s="65">
        <v>100397690.5362</v>
      </c>
      <c r="H348" s="65">
        <v>4816350.0097000003</v>
      </c>
      <c r="I348" s="65">
        <v>3091445.5222</v>
      </c>
      <c r="J348" s="65">
        <v>0</v>
      </c>
      <c r="K348" s="65">
        <f t="shared" si="84"/>
        <v>3091445.5222</v>
      </c>
      <c r="L348" s="78">
        <v>133717254.0843</v>
      </c>
      <c r="M348" s="70">
        <f t="shared" si="85"/>
        <v>244673233.68979999</v>
      </c>
      <c r="N348" s="69"/>
      <c r="O348" s="181"/>
      <c r="P348" s="71">
        <v>18</v>
      </c>
      <c r="Q348" s="190"/>
      <c r="R348" s="65" t="s">
        <v>818</v>
      </c>
      <c r="S348" s="65">
        <v>4090900.8728</v>
      </c>
      <c r="T348" s="65">
        <v>0</v>
      </c>
      <c r="U348" s="65">
        <v>154958687.52520001</v>
      </c>
      <c r="V348" s="65">
        <v>6427618.2059000004</v>
      </c>
      <c r="W348" s="65">
        <v>4771487.6519999998</v>
      </c>
      <c r="X348" s="65">
        <v>0</v>
      </c>
      <c r="Y348" s="65">
        <f t="shared" si="90"/>
        <v>4771487.6519999998</v>
      </c>
      <c r="Z348" s="65">
        <v>175764164.1261</v>
      </c>
      <c r="AA348" s="70">
        <f t="shared" si="86"/>
        <v>346012858.38200003</v>
      </c>
    </row>
    <row r="349" spans="1:27" ht="24.9" customHeight="1">
      <c r="A349" s="179"/>
      <c r="B349" s="181"/>
      <c r="C349" s="61">
        <v>14</v>
      </c>
      <c r="D349" s="65" t="s">
        <v>819</v>
      </c>
      <c r="E349" s="65">
        <v>3643018.7886000001</v>
      </c>
      <c r="F349" s="65">
        <v>0</v>
      </c>
      <c r="G349" s="65">
        <v>137993421.9064</v>
      </c>
      <c r="H349" s="65">
        <v>6220125.5132999998</v>
      </c>
      <c r="I349" s="65">
        <v>4249093.2209000001</v>
      </c>
      <c r="J349" s="65">
        <v>0</v>
      </c>
      <c r="K349" s="65">
        <f t="shared" si="84"/>
        <v>4249093.2209000001</v>
      </c>
      <c r="L349" s="78">
        <v>173431991.98300001</v>
      </c>
      <c r="M349" s="70">
        <f t="shared" si="85"/>
        <v>325537651.41219997</v>
      </c>
      <c r="N349" s="69"/>
      <c r="O349" s="181"/>
      <c r="P349" s="71">
        <v>19</v>
      </c>
      <c r="Q349" s="190"/>
      <c r="R349" s="65" t="s">
        <v>820</v>
      </c>
      <c r="S349" s="65">
        <v>3771645.7411000002</v>
      </c>
      <c r="T349" s="65">
        <v>0</v>
      </c>
      <c r="U349" s="65">
        <v>142865665.04699999</v>
      </c>
      <c r="V349" s="65">
        <v>5164690.9596999995</v>
      </c>
      <c r="W349" s="65">
        <v>4399119.3235999998</v>
      </c>
      <c r="X349" s="65">
        <v>0</v>
      </c>
      <c r="Y349" s="65">
        <f t="shared" si="90"/>
        <v>4399119.3235999998</v>
      </c>
      <c r="Z349" s="65">
        <v>140034216.9641</v>
      </c>
      <c r="AA349" s="70">
        <f t="shared" si="86"/>
        <v>296235338.03549999</v>
      </c>
    </row>
    <row r="350" spans="1:27" ht="24.9" customHeight="1">
      <c r="A350" s="179"/>
      <c r="B350" s="181"/>
      <c r="C350" s="61">
        <v>15</v>
      </c>
      <c r="D350" s="65" t="s">
        <v>821</v>
      </c>
      <c r="E350" s="65">
        <v>4097463.5123999999</v>
      </c>
      <c r="F350" s="65">
        <v>0</v>
      </c>
      <c r="G350" s="65">
        <v>155207272.873</v>
      </c>
      <c r="H350" s="65">
        <v>6697245.0055</v>
      </c>
      <c r="I350" s="65">
        <v>4779142.0915999999</v>
      </c>
      <c r="J350" s="65">
        <v>0</v>
      </c>
      <c r="K350" s="65">
        <f t="shared" si="84"/>
        <v>4779142.0915999999</v>
      </c>
      <c r="L350" s="78">
        <v>186930358.0205</v>
      </c>
      <c r="M350" s="70">
        <f t="shared" si="85"/>
        <v>357711481.50300002</v>
      </c>
      <c r="N350" s="69"/>
      <c r="O350" s="181"/>
      <c r="P350" s="71">
        <v>20</v>
      </c>
      <c r="Q350" s="190"/>
      <c r="R350" s="65" t="s">
        <v>822</v>
      </c>
      <c r="S350" s="65">
        <v>3432252.656</v>
      </c>
      <c r="T350" s="65">
        <v>0</v>
      </c>
      <c r="U350" s="65">
        <v>130009839.7297</v>
      </c>
      <c r="V350" s="65">
        <v>4647561.3755999999</v>
      </c>
      <c r="W350" s="65">
        <v>4003262.7716000001</v>
      </c>
      <c r="X350" s="65">
        <v>0</v>
      </c>
      <c r="Y350" s="65">
        <f t="shared" si="90"/>
        <v>4003262.7716000001</v>
      </c>
      <c r="Z350" s="65">
        <v>125403910.4518</v>
      </c>
      <c r="AA350" s="70">
        <f t="shared" si="86"/>
        <v>267496826.98469999</v>
      </c>
    </row>
    <row r="351" spans="1:27" ht="24.9" customHeight="1">
      <c r="A351" s="179"/>
      <c r="B351" s="181"/>
      <c r="C351" s="61">
        <v>16</v>
      </c>
      <c r="D351" s="65" t="s">
        <v>823</v>
      </c>
      <c r="E351" s="65">
        <v>3003046.1943999999</v>
      </c>
      <c r="F351" s="65">
        <v>0</v>
      </c>
      <c r="G351" s="65">
        <v>113751985.5214</v>
      </c>
      <c r="H351" s="65">
        <v>5070213.4170000004</v>
      </c>
      <c r="I351" s="65">
        <v>3502650.9514000001</v>
      </c>
      <c r="J351" s="65">
        <v>0</v>
      </c>
      <c r="K351" s="65">
        <f t="shared" si="84"/>
        <v>3502650.9514000001</v>
      </c>
      <c r="L351" s="78">
        <v>140899398.70550001</v>
      </c>
      <c r="M351" s="70">
        <f t="shared" si="85"/>
        <v>266227294.7897</v>
      </c>
      <c r="N351" s="69"/>
      <c r="O351" s="181"/>
      <c r="P351" s="71">
        <v>21</v>
      </c>
      <c r="Q351" s="190"/>
      <c r="R351" s="65" t="s">
        <v>824</v>
      </c>
      <c r="S351" s="65">
        <v>3538124.4042000002</v>
      </c>
      <c r="T351" s="65">
        <v>0</v>
      </c>
      <c r="U351" s="65">
        <v>134020141.53200001</v>
      </c>
      <c r="V351" s="65">
        <v>5912432.8461999996</v>
      </c>
      <c r="W351" s="65">
        <v>4126747.9780999999</v>
      </c>
      <c r="X351" s="65">
        <v>0</v>
      </c>
      <c r="Y351" s="65">
        <f t="shared" si="90"/>
        <v>4126747.9780999999</v>
      </c>
      <c r="Z351" s="65">
        <v>161188862.39399999</v>
      </c>
      <c r="AA351" s="70">
        <f t="shared" si="86"/>
        <v>308786309.15450001</v>
      </c>
    </row>
    <row r="352" spans="1:27" ht="24.9" customHeight="1">
      <c r="A352" s="179"/>
      <c r="B352" s="181"/>
      <c r="C352" s="61">
        <v>17</v>
      </c>
      <c r="D352" s="65" t="s">
        <v>825</v>
      </c>
      <c r="E352" s="65">
        <v>3177792.1348000001</v>
      </c>
      <c r="F352" s="65">
        <v>0</v>
      </c>
      <c r="G352" s="65">
        <v>120371163.64839999</v>
      </c>
      <c r="H352" s="65">
        <v>5451531.5356999999</v>
      </c>
      <c r="I352" s="65">
        <v>3706468.6734000002</v>
      </c>
      <c r="J352" s="65">
        <v>0</v>
      </c>
      <c r="K352" s="65">
        <f t="shared" si="84"/>
        <v>3706468.6734000002</v>
      </c>
      <c r="L352" s="78">
        <v>151687412.24489999</v>
      </c>
      <c r="M352" s="70">
        <f t="shared" si="85"/>
        <v>284394368.23720002</v>
      </c>
      <c r="N352" s="69"/>
      <c r="O352" s="181"/>
      <c r="P352" s="71">
        <v>22</v>
      </c>
      <c r="Q352" s="190"/>
      <c r="R352" s="65" t="s">
        <v>826</v>
      </c>
      <c r="S352" s="65">
        <v>3404225.4482</v>
      </c>
      <c r="T352" s="65">
        <v>0</v>
      </c>
      <c r="U352" s="65">
        <v>128948200.86830001</v>
      </c>
      <c r="V352" s="65">
        <v>5715600.0217000004</v>
      </c>
      <c r="W352" s="65">
        <v>3970572.7895</v>
      </c>
      <c r="X352" s="65">
        <v>0</v>
      </c>
      <c r="Y352" s="65">
        <f t="shared" si="90"/>
        <v>3970572.7895</v>
      </c>
      <c r="Z352" s="65">
        <v>155620191.32249999</v>
      </c>
      <c r="AA352" s="70">
        <f t="shared" si="86"/>
        <v>297658790.45020002</v>
      </c>
    </row>
    <row r="353" spans="1:27" ht="24.9" customHeight="1">
      <c r="A353" s="179"/>
      <c r="B353" s="181"/>
      <c r="C353" s="61">
        <v>18</v>
      </c>
      <c r="D353" s="65" t="s">
        <v>827</v>
      </c>
      <c r="E353" s="65">
        <v>3314381.6433000001</v>
      </c>
      <c r="F353" s="65">
        <v>0</v>
      </c>
      <c r="G353" s="65">
        <v>125545019.391</v>
      </c>
      <c r="H353" s="65">
        <v>5792953.2598000001</v>
      </c>
      <c r="I353" s="65">
        <v>3865782.031</v>
      </c>
      <c r="J353" s="65">
        <v>0</v>
      </c>
      <c r="K353" s="65">
        <f t="shared" si="84"/>
        <v>3865782.031</v>
      </c>
      <c r="L353" s="78">
        <v>161346701.9632</v>
      </c>
      <c r="M353" s="70">
        <f t="shared" si="85"/>
        <v>299864838.28829998</v>
      </c>
      <c r="N353" s="69"/>
      <c r="O353" s="182"/>
      <c r="P353" s="71">
        <v>23</v>
      </c>
      <c r="Q353" s="191"/>
      <c r="R353" s="65" t="s">
        <v>828</v>
      </c>
      <c r="S353" s="65">
        <v>3191460.6083999998</v>
      </c>
      <c r="T353" s="65">
        <v>-1E-4</v>
      </c>
      <c r="U353" s="65">
        <v>120888909.9315</v>
      </c>
      <c r="V353" s="65">
        <v>5177857.1109999996</v>
      </c>
      <c r="W353" s="65">
        <v>3722411.1161000002</v>
      </c>
      <c r="X353" s="65">
        <v>0</v>
      </c>
      <c r="Y353" s="65">
        <f t="shared" si="90"/>
        <v>3722411.1161000002</v>
      </c>
      <c r="Z353" s="65">
        <v>140406705.47499999</v>
      </c>
      <c r="AA353" s="70">
        <f t="shared" si="86"/>
        <v>273387344.24190003</v>
      </c>
    </row>
    <row r="354" spans="1:27" ht="24.9" customHeight="1">
      <c r="A354" s="179"/>
      <c r="B354" s="181"/>
      <c r="C354" s="61">
        <v>19</v>
      </c>
      <c r="D354" s="65" t="s">
        <v>829</v>
      </c>
      <c r="E354" s="65">
        <v>3424242.0973</v>
      </c>
      <c r="F354" s="65">
        <v>0</v>
      </c>
      <c r="G354" s="65">
        <v>129706408.84639999</v>
      </c>
      <c r="H354" s="65">
        <v>5581362.5213000001</v>
      </c>
      <c r="I354" s="65">
        <v>3993919.5282999999</v>
      </c>
      <c r="J354" s="65">
        <v>0</v>
      </c>
      <c r="K354" s="65">
        <f t="shared" si="84"/>
        <v>3993919.5282999999</v>
      </c>
      <c r="L354" s="78">
        <v>155360509.22760001</v>
      </c>
      <c r="M354" s="70">
        <f t="shared" si="85"/>
        <v>298066442.2209</v>
      </c>
      <c r="N354" s="69"/>
      <c r="O354" s="61"/>
      <c r="P354" s="173" t="s">
        <v>830</v>
      </c>
      <c r="Q354" s="174"/>
      <c r="R354" s="66"/>
      <c r="S354" s="66">
        <f t="shared" ref="S354:W354" si="91">SUM(S331:S353)</f>
        <v>84325264.798299998</v>
      </c>
      <c r="T354" s="66">
        <f t="shared" si="91"/>
        <v>-1E-4</v>
      </c>
      <c r="U354" s="66">
        <f t="shared" si="91"/>
        <v>3194145437.5204</v>
      </c>
      <c r="V354" s="66">
        <f t="shared" si="91"/>
        <v>131048785.1725</v>
      </c>
      <c r="W354" s="66">
        <f t="shared" si="91"/>
        <v>98354121.069499999</v>
      </c>
      <c r="X354" s="66">
        <f t="shared" ref="X354:AA354" si="92">SUM(X331:X353)</f>
        <v>0</v>
      </c>
      <c r="Y354" s="66">
        <f t="shared" si="90"/>
        <v>98354121.069499999</v>
      </c>
      <c r="Z354" s="66">
        <f t="shared" si="92"/>
        <v>3567664503.4582</v>
      </c>
      <c r="AA354" s="66">
        <f t="shared" si="92"/>
        <v>7075538112.0187998</v>
      </c>
    </row>
    <row r="355" spans="1:27" ht="24.9" customHeight="1">
      <c r="A355" s="179"/>
      <c r="B355" s="181"/>
      <c r="C355" s="61">
        <v>20</v>
      </c>
      <c r="D355" s="65" t="s">
        <v>831</v>
      </c>
      <c r="E355" s="65">
        <v>3453850.4411999998</v>
      </c>
      <c r="F355" s="65">
        <v>0</v>
      </c>
      <c r="G355" s="65">
        <v>130827939.3487</v>
      </c>
      <c r="H355" s="65">
        <v>5658699.4479</v>
      </c>
      <c r="I355" s="65">
        <v>4028453.6937000002</v>
      </c>
      <c r="J355" s="65">
        <v>0</v>
      </c>
      <c r="K355" s="65">
        <f t="shared" si="84"/>
        <v>4028453.6937000002</v>
      </c>
      <c r="L355" s="78">
        <v>157548477.14739999</v>
      </c>
      <c r="M355" s="70">
        <f t="shared" si="85"/>
        <v>301517420.07889998</v>
      </c>
      <c r="N355" s="69"/>
      <c r="O355" s="180">
        <v>34</v>
      </c>
      <c r="P355" s="71">
        <v>1</v>
      </c>
      <c r="Q355" s="180" t="s">
        <v>122</v>
      </c>
      <c r="R355" s="65" t="s">
        <v>832</v>
      </c>
      <c r="S355" s="65">
        <v>3167755.9808</v>
      </c>
      <c r="T355" s="65">
        <v>0</v>
      </c>
      <c r="U355" s="65">
        <v>119991005.51289999</v>
      </c>
      <c r="V355" s="65">
        <v>4843142.6098999996</v>
      </c>
      <c r="W355" s="65">
        <v>3694762.8448000001</v>
      </c>
      <c r="X355" s="65">
        <v>0</v>
      </c>
      <c r="Y355" s="65">
        <f t="shared" si="90"/>
        <v>3694762.8448000001</v>
      </c>
      <c r="Z355" s="65">
        <v>154029952.77039999</v>
      </c>
      <c r="AA355" s="70">
        <f t="shared" si="86"/>
        <v>285726619.71880001</v>
      </c>
    </row>
    <row r="356" spans="1:27" ht="24.9" customHeight="1">
      <c r="A356" s="179"/>
      <c r="B356" s="181"/>
      <c r="C356" s="61">
        <v>21</v>
      </c>
      <c r="D356" s="65" t="s">
        <v>833</v>
      </c>
      <c r="E356" s="65">
        <v>3235565.3284</v>
      </c>
      <c r="F356" s="65">
        <v>0</v>
      </c>
      <c r="G356" s="65">
        <v>122559546.7317</v>
      </c>
      <c r="H356" s="65">
        <v>5450610.5872999998</v>
      </c>
      <c r="I356" s="65">
        <v>3773853.3618000001</v>
      </c>
      <c r="J356" s="65">
        <v>0</v>
      </c>
      <c r="K356" s="65">
        <f t="shared" si="84"/>
        <v>3773853.3618000001</v>
      </c>
      <c r="L356" s="78">
        <v>151661357.34900001</v>
      </c>
      <c r="M356" s="70">
        <f t="shared" si="85"/>
        <v>286680933.35820001</v>
      </c>
      <c r="N356" s="69"/>
      <c r="O356" s="181"/>
      <c r="P356" s="71">
        <v>2</v>
      </c>
      <c r="Q356" s="181"/>
      <c r="R356" s="65" t="s">
        <v>834</v>
      </c>
      <c r="S356" s="65">
        <v>5420759.9812000003</v>
      </c>
      <c r="T356" s="65">
        <v>0</v>
      </c>
      <c r="U356" s="65">
        <v>205332242.98980001</v>
      </c>
      <c r="V356" s="65">
        <v>6230409.2604999999</v>
      </c>
      <c r="W356" s="65">
        <v>6322590.0891000004</v>
      </c>
      <c r="X356" s="65">
        <v>0</v>
      </c>
      <c r="Y356" s="65">
        <f t="shared" si="90"/>
        <v>6322590.0891000004</v>
      </c>
      <c r="Z356" s="65">
        <v>193277632.5363</v>
      </c>
      <c r="AA356" s="70">
        <f t="shared" si="86"/>
        <v>416583634.85689998</v>
      </c>
    </row>
    <row r="357" spans="1:27" ht="24.9" customHeight="1">
      <c r="A357" s="179"/>
      <c r="B357" s="181"/>
      <c r="C357" s="61">
        <v>22</v>
      </c>
      <c r="D357" s="65" t="s">
        <v>835</v>
      </c>
      <c r="E357" s="65">
        <v>2967851.8020000001</v>
      </c>
      <c r="F357" s="65">
        <v>0</v>
      </c>
      <c r="G357" s="65">
        <v>112418861.83859999</v>
      </c>
      <c r="H357" s="65">
        <v>5075534.4522000002</v>
      </c>
      <c r="I357" s="65">
        <v>3461601.4092999999</v>
      </c>
      <c r="J357" s="65">
        <v>0</v>
      </c>
      <c r="K357" s="65">
        <f t="shared" ref="K357:K388" si="93">I357-J357</f>
        <v>3461601.4092999999</v>
      </c>
      <c r="L357" s="78">
        <v>141049938.10370001</v>
      </c>
      <c r="M357" s="70">
        <f t="shared" si="85"/>
        <v>264973787.6058</v>
      </c>
      <c r="N357" s="69"/>
      <c r="O357" s="181"/>
      <c r="P357" s="71">
        <v>3</v>
      </c>
      <c r="Q357" s="181"/>
      <c r="R357" s="65" t="s">
        <v>836</v>
      </c>
      <c r="S357" s="65">
        <v>3723064.9780000001</v>
      </c>
      <c r="T357" s="65">
        <v>0</v>
      </c>
      <c r="U357" s="65">
        <v>141025480.8127</v>
      </c>
      <c r="V357" s="65">
        <v>5379680.3288000003</v>
      </c>
      <c r="W357" s="65">
        <v>4342456.3737000003</v>
      </c>
      <c r="X357" s="65">
        <v>0</v>
      </c>
      <c r="Y357" s="65">
        <f t="shared" si="90"/>
        <v>4342456.3737000003</v>
      </c>
      <c r="Z357" s="65">
        <v>169209342.08759999</v>
      </c>
      <c r="AA357" s="70">
        <f t="shared" si="86"/>
        <v>323680024.5808</v>
      </c>
    </row>
    <row r="358" spans="1:27" ht="24.9" customHeight="1">
      <c r="A358" s="179"/>
      <c r="B358" s="181"/>
      <c r="C358" s="61">
        <v>23</v>
      </c>
      <c r="D358" s="65" t="s">
        <v>837</v>
      </c>
      <c r="E358" s="65">
        <v>3642202.6316999998</v>
      </c>
      <c r="F358" s="65">
        <v>0</v>
      </c>
      <c r="G358" s="65">
        <v>137962506.80540001</v>
      </c>
      <c r="H358" s="65">
        <v>5798649.4962999998</v>
      </c>
      <c r="I358" s="65">
        <v>4248141.2832000004</v>
      </c>
      <c r="J358" s="65">
        <v>0</v>
      </c>
      <c r="K358" s="65">
        <f t="shared" si="93"/>
        <v>4248141.2832000004</v>
      </c>
      <c r="L358" s="78">
        <v>161507856.31889999</v>
      </c>
      <c r="M358" s="70">
        <f t="shared" si="85"/>
        <v>313159356.53549999</v>
      </c>
      <c r="N358" s="69"/>
      <c r="O358" s="181"/>
      <c r="P358" s="71">
        <v>4</v>
      </c>
      <c r="Q358" s="181"/>
      <c r="R358" s="65" t="s">
        <v>838</v>
      </c>
      <c r="S358" s="65">
        <v>4445361.8487</v>
      </c>
      <c r="T358" s="65">
        <v>0</v>
      </c>
      <c r="U358" s="65">
        <v>168385267.46799999</v>
      </c>
      <c r="V358" s="65">
        <v>4852920.5806</v>
      </c>
      <c r="W358" s="65">
        <v>5184918.8794999998</v>
      </c>
      <c r="X358" s="65">
        <v>0</v>
      </c>
      <c r="Y358" s="65">
        <f t="shared" si="90"/>
        <v>5184918.8794999998</v>
      </c>
      <c r="Z358" s="65">
        <v>154306584.99790001</v>
      </c>
      <c r="AA358" s="70">
        <f t="shared" si="86"/>
        <v>337175053.77469999</v>
      </c>
    </row>
    <row r="359" spans="1:27" ht="24.9" customHeight="1">
      <c r="A359" s="179"/>
      <c r="B359" s="181"/>
      <c r="C359" s="61">
        <v>24</v>
      </c>
      <c r="D359" s="65" t="s">
        <v>839</v>
      </c>
      <c r="E359" s="65">
        <v>2693439.6464999998</v>
      </c>
      <c r="F359" s="65">
        <v>0</v>
      </c>
      <c r="G359" s="65">
        <v>102024440.4655</v>
      </c>
      <c r="H359" s="65">
        <v>4500169.0937000001</v>
      </c>
      <c r="I359" s="65">
        <v>3141536.4034000002</v>
      </c>
      <c r="J359" s="65">
        <v>0</v>
      </c>
      <c r="K359" s="65">
        <f t="shared" si="93"/>
        <v>3141536.4034000002</v>
      </c>
      <c r="L359" s="78">
        <v>124772061.5113</v>
      </c>
      <c r="M359" s="70">
        <f t="shared" si="85"/>
        <v>237131647.12040001</v>
      </c>
      <c r="N359" s="69"/>
      <c r="O359" s="181"/>
      <c r="P359" s="71">
        <v>5</v>
      </c>
      <c r="Q359" s="181"/>
      <c r="R359" s="65" t="s">
        <v>840</v>
      </c>
      <c r="S359" s="65">
        <v>4802526.5219000001</v>
      </c>
      <c r="T359" s="65">
        <v>0</v>
      </c>
      <c r="U359" s="65">
        <v>181914260.39910001</v>
      </c>
      <c r="V359" s="65">
        <v>6637604.8924000002</v>
      </c>
      <c r="W359" s="65">
        <v>5601503.6076999996</v>
      </c>
      <c r="X359" s="65">
        <v>0</v>
      </c>
      <c r="Y359" s="65">
        <f t="shared" si="90"/>
        <v>5601503.6076999996</v>
      </c>
      <c r="Z359" s="65">
        <v>204797756.4822</v>
      </c>
      <c r="AA359" s="70">
        <f t="shared" si="86"/>
        <v>403753651.90329999</v>
      </c>
    </row>
    <row r="360" spans="1:27" ht="24.9" customHeight="1">
      <c r="A360" s="179"/>
      <c r="B360" s="181"/>
      <c r="C360" s="61">
        <v>25</v>
      </c>
      <c r="D360" s="65" t="s">
        <v>841</v>
      </c>
      <c r="E360" s="65">
        <v>3380588.3894000002</v>
      </c>
      <c r="F360" s="65">
        <v>0</v>
      </c>
      <c r="G360" s="65">
        <v>128052855.8777</v>
      </c>
      <c r="H360" s="65">
        <v>5103106.0557000004</v>
      </c>
      <c r="I360" s="65">
        <v>3943003.3280000002</v>
      </c>
      <c r="J360" s="65">
        <v>0</v>
      </c>
      <c r="K360" s="65">
        <f t="shared" si="93"/>
        <v>3943003.3280000002</v>
      </c>
      <c r="L360" s="78">
        <v>141829976.65200001</v>
      </c>
      <c r="M360" s="70">
        <f t="shared" si="85"/>
        <v>282309530.3028</v>
      </c>
      <c r="N360" s="69"/>
      <c r="O360" s="181"/>
      <c r="P360" s="71">
        <v>6</v>
      </c>
      <c r="Q360" s="181"/>
      <c r="R360" s="65" t="s">
        <v>842</v>
      </c>
      <c r="S360" s="65">
        <v>3326952.5107</v>
      </c>
      <c r="T360" s="65">
        <v>0</v>
      </c>
      <c r="U360" s="65">
        <v>126021189.5939</v>
      </c>
      <c r="V360" s="65">
        <v>4810545.5842000004</v>
      </c>
      <c r="W360" s="65">
        <v>3880444.2631000001</v>
      </c>
      <c r="X360" s="65">
        <v>0</v>
      </c>
      <c r="Y360" s="65">
        <f t="shared" si="90"/>
        <v>3880444.2631000001</v>
      </c>
      <c r="Z360" s="65">
        <v>153107738.12380001</v>
      </c>
      <c r="AA360" s="70">
        <f t="shared" si="86"/>
        <v>291146870.07569999</v>
      </c>
    </row>
    <row r="361" spans="1:27" ht="24.9" customHeight="1">
      <c r="A361" s="179"/>
      <c r="B361" s="181"/>
      <c r="C361" s="61">
        <v>26</v>
      </c>
      <c r="D361" s="65" t="s">
        <v>843</v>
      </c>
      <c r="E361" s="65">
        <v>3074628.0065000001</v>
      </c>
      <c r="F361" s="65">
        <v>0</v>
      </c>
      <c r="G361" s="65">
        <v>116463423.4191</v>
      </c>
      <c r="H361" s="65">
        <v>5113429.7736</v>
      </c>
      <c r="I361" s="65">
        <v>3586141.5427999999</v>
      </c>
      <c r="J361" s="65">
        <v>0</v>
      </c>
      <c r="K361" s="65">
        <f t="shared" si="93"/>
        <v>3586141.5427999999</v>
      </c>
      <c r="L361" s="78">
        <v>142122048.8177</v>
      </c>
      <c r="M361" s="70">
        <f t="shared" si="85"/>
        <v>270359671.55970001</v>
      </c>
      <c r="N361" s="69"/>
      <c r="O361" s="181"/>
      <c r="P361" s="71">
        <v>7</v>
      </c>
      <c r="Q361" s="181"/>
      <c r="R361" s="65" t="s">
        <v>844</v>
      </c>
      <c r="S361" s="65">
        <v>3199956.4287</v>
      </c>
      <c r="T361" s="65">
        <v>0</v>
      </c>
      <c r="U361" s="65">
        <v>121210721.97669999</v>
      </c>
      <c r="V361" s="65">
        <v>5444874.3800999997</v>
      </c>
      <c r="W361" s="65">
        <v>3732320.3522000001</v>
      </c>
      <c r="X361" s="65">
        <v>0</v>
      </c>
      <c r="Y361" s="65">
        <f t="shared" si="90"/>
        <v>3732320.3522000001</v>
      </c>
      <c r="Z361" s="65">
        <v>171053771.38080001</v>
      </c>
      <c r="AA361" s="70">
        <f t="shared" si="86"/>
        <v>304641644.51849997</v>
      </c>
    </row>
    <row r="362" spans="1:27" ht="24.9" customHeight="1">
      <c r="A362" s="179"/>
      <c r="B362" s="182"/>
      <c r="C362" s="61">
        <v>27</v>
      </c>
      <c r="D362" s="65" t="s">
        <v>845</v>
      </c>
      <c r="E362" s="65">
        <v>2849026.0950000002</v>
      </c>
      <c r="F362" s="65">
        <v>0</v>
      </c>
      <c r="G362" s="65">
        <v>107917878.75579999</v>
      </c>
      <c r="H362" s="65">
        <v>4704142.1107999999</v>
      </c>
      <c r="I362" s="65">
        <v>3323007.1455000001</v>
      </c>
      <c r="J362" s="65">
        <v>0</v>
      </c>
      <c r="K362" s="65">
        <f t="shared" si="93"/>
        <v>3323007.1455000001</v>
      </c>
      <c r="L362" s="78">
        <v>130542738.4418</v>
      </c>
      <c r="M362" s="70">
        <f t="shared" si="85"/>
        <v>249336792.54890001</v>
      </c>
      <c r="N362" s="69"/>
      <c r="O362" s="181"/>
      <c r="P362" s="71">
        <v>8</v>
      </c>
      <c r="Q362" s="181"/>
      <c r="R362" s="65" t="s">
        <v>846</v>
      </c>
      <c r="S362" s="65">
        <v>4966769.9999000002</v>
      </c>
      <c r="T362" s="65">
        <v>0</v>
      </c>
      <c r="U362" s="65">
        <v>188135617.15270001</v>
      </c>
      <c r="V362" s="65">
        <v>6081568.0806</v>
      </c>
      <c r="W362" s="65">
        <v>5793071.6146</v>
      </c>
      <c r="X362" s="65">
        <v>0</v>
      </c>
      <c r="Y362" s="65">
        <f t="shared" si="90"/>
        <v>5793071.6146</v>
      </c>
      <c r="Z362" s="65">
        <v>189066711.037</v>
      </c>
      <c r="AA362" s="70">
        <f t="shared" si="86"/>
        <v>394043737.88480002</v>
      </c>
    </row>
    <row r="363" spans="1:27" ht="24.9" customHeight="1">
      <c r="A363" s="61"/>
      <c r="B363" s="172" t="s">
        <v>847</v>
      </c>
      <c r="C363" s="173"/>
      <c r="D363" s="66"/>
      <c r="E363" s="66">
        <f>SUM(E336:E362)</f>
        <v>89086100.364999995</v>
      </c>
      <c r="F363" s="66">
        <f t="shared" ref="F363:M363" si="94">SUM(F336:F362)</f>
        <v>0</v>
      </c>
      <c r="G363" s="66">
        <f t="shared" si="94"/>
        <v>3374480491.8053002</v>
      </c>
      <c r="H363" s="66">
        <f t="shared" si="94"/>
        <v>147058450.64910001</v>
      </c>
      <c r="I363" s="66">
        <f t="shared" si="94"/>
        <v>103906997.76549999</v>
      </c>
      <c r="J363" s="66">
        <f t="shared" si="94"/>
        <v>0</v>
      </c>
      <c r="K363" s="66">
        <f t="shared" si="94"/>
        <v>103906997.76549999</v>
      </c>
      <c r="L363" s="66">
        <f t="shared" si="94"/>
        <v>4091800183.9756999</v>
      </c>
      <c r="M363" s="66">
        <f t="shared" si="94"/>
        <v>7806332224.5606003</v>
      </c>
      <c r="N363" s="69"/>
      <c r="O363" s="181"/>
      <c r="P363" s="71">
        <v>9</v>
      </c>
      <c r="Q363" s="181"/>
      <c r="R363" s="65" t="s">
        <v>848</v>
      </c>
      <c r="S363" s="65">
        <v>3535541.9569999999</v>
      </c>
      <c r="T363" s="65">
        <v>0</v>
      </c>
      <c r="U363" s="65">
        <v>133922321.35870001</v>
      </c>
      <c r="V363" s="65">
        <v>4895557.0807999996</v>
      </c>
      <c r="W363" s="65">
        <v>4123735.8994999998</v>
      </c>
      <c r="X363" s="65">
        <v>0</v>
      </c>
      <c r="Y363" s="65">
        <f t="shared" si="90"/>
        <v>4123735.8994999998</v>
      </c>
      <c r="Z363" s="65">
        <v>155512830.17559999</v>
      </c>
      <c r="AA363" s="70">
        <f t="shared" si="86"/>
        <v>301989986.4716</v>
      </c>
    </row>
    <row r="364" spans="1:27" ht="24.9" customHeight="1">
      <c r="A364" s="179">
        <v>18</v>
      </c>
      <c r="B364" s="180" t="s">
        <v>849</v>
      </c>
      <c r="C364" s="61">
        <v>1</v>
      </c>
      <c r="D364" s="65" t="s">
        <v>850</v>
      </c>
      <c r="E364" s="65">
        <v>5334198.2284000004</v>
      </c>
      <c r="F364" s="65">
        <v>0</v>
      </c>
      <c r="G364" s="65">
        <v>202053381.9251</v>
      </c>
      <c r="H364" s="65">
        <v>7600640.6003999999</v>
      </c>
      <c r="I364" s="65">
        <v>6221627.4046999998</v>
      </c>
      <c r="J364" s="65">
        <v>0</v>
      </c>
      <c r="K364" s="65">
        <f t="shared" si="93"/>
        <v>6221627.4046999998</v>
      </c>
      <c r="L364" s="78">
        <v>186528947.10080001</v>
      </c>
      <c r="M364" s="70">
        <f t="shared" si="85"/>
        <v>407738795.25940001</v>
      </c>
      <c r="N364" s="69"/>
      <c r="O364" s="181"/>
      <c r="P364" s="71">
        <v>10</v>
      </c>
      <c r="Q364" s="181"/>
      <c r="R364" s="65" t="s">
        <v>851</v>
      </c>
      <c r="S364" s="65">
        <v>3264357.8111</v>
      </c>
      <c r="T364" s="65">
        <v>0</v>
      </c>
      <c r="U364" s="65">
        <v>123650173.33220001</v>
      </c>
      <c r="V364" s="65">
        <v>4953076.5620999997</v>
      </c>
      <c r="W364" s="65">
        <v>3807435.9342999998</v>
      </c>
      <c r="X364" s="65">
        <v>0</v>
      </c>
      <c r="Y364" s="65">
        <f t="shared" si="90"/>
        <v>3807435.9342999998</v>
      </c>
      <c r="Z364" s="65">
        <v>157140135.33680001</v>
      </c>
      <c r="AA364" s="70">
        <f t="shared" si="86"/>
        <v>292815178.97649997</v>
      </c>
    </row>
    <row r="365" spans="1:27" ht="24.9" customHeight="1">
      <c r="A365" s="179"/>
      <c r="B365" s="181"/>
      <c r="C365" s="61">
        <v>2</v>
      </c>
      <c r="D365" s="65" t="s">
        <v>852</v>
      </c>
      <c r="E365" s="65">
        <v>5423953.2587000001</v>
      </c>
      <c r="F365" s="65">
        <v>0</v>
      </c>
      <c r="G365" s="65">
        <v>205453200.72400001</v>
      </c>
      <c r="H365" s="65">
        <v>8918244.8945000004</v>
      </c>
      <c r="I365" s="65">
        <v>6326314.6195</v>
      </c>
      <c r="J365" s="65">
        <v>0</v>
      </c>
      <c r="K365" s="65">
        <f t="shared" si="93"/>
        <v>6326314.6195</v>
      </c>
      <c r="L365" s="78">
        <v>223805783.07890001</v>
      </c>
      <c r="M365" s="70">
        <f t="shared" si="85"/>
        <v>449927496.57560003</v>
      </c>
      <c r="N365" s="69"/>
      <c r="O365" s="181"/>
      <c r="P365" s="71">
        <v>11</v>
      </c>
      <c r="Q365" s="181"/>
      <c r="R365" s="65" t="s">
        <v>853</v>
      </c>
      <c r="S365" s="65">
        <v>4871459.9982000003</v>
      </c>
      <c r="T365" s="65">
        <v>0</v>
      </c>
      <c r="U365" s="65">
        <v>184525382.33199999</v>
      </c>
      <c r="V365" s="65">
        <v>6406662.8676000005</v>
      </c>
      <c r="W365" s="65">
        <v>5681905.2698999997</v>
      </c>
      <c r="X365" s="65">
        <v>0</v>
      </c>
      <c r="Y365" s="65">
        <f t="shared" si="90"/>
        <v>5681905.2698999997</v>
      </c>
      <c r="Z365" s="65">
        <v>198264089.26859999</v>
      </c>
      <c r="AA365" s="70">
        <f t="shared" si="86"/>
        <v>399749499.73629999</v>
      </c>
    </row>
    <row r="366" spans="1:27" ht="24.9" customHeight="1">
      <c r="A366" s="179"/>
      <c r="B366" s="181"/>
      <c r="C366" s="61">
        <v>3</v>
      </c>
      <c r="D366" s="65" t="s">
        <v>854</v>
      </c>
      <c r="E366" s="65">
        <v>4488754.4672999997</v>
      </c>
      <c r="F366" s="65">
        <v>0</v>
      </c>
      <c r="G366" s="65">
        <v>170028930.6674</v>
      </c>
      <c r="H366" s="65">
        <v>7987939.1988000004</v>
      </c>
      <c r="I366" s="65">
        <v>5235530.5539999995</v>
      </c>
      <c r="J366" s="65">
        <v>0</v>
      </c>
      <c r="K366" s="65">
        <f t="shared" si="93"/>
        <v>5235530.5539999995</v>
      </c>
      <c r="L366" s="78">
        <v>197486156.6304</v>
      </c>
      <c r="M366" s="70">
        <f t="shared" si="85"/>
        <v>385227311.51789999</v>
      </c>
      <c r="N366" s="69"/>
      <c r="O366" s="181"/>
      <c r="P366" s="71">
        <v>12</v>
      </c>
      <c r="Q366" s="181"/>
      <c r="R366" s="65" t="s">
        <v>855</v>
      </c>
      <c r="S366" s="65">
        <v>3855918.0816000002</v>
      </c>
      <c r="T366" s="65">
        <v>0</v>
      </c>
      <c r="U366" s="65">
        <v>146057805.7737</v>
      </c>
      <c r="V366" s="65">
        <v>5393756.0587999998</v>
      </c>
      <c r="W366" s="65">
        <v>4497411.7155999998</v>
      </c>
      <c r="X366" s="65">
        <v>0</v>
      </c>
      <c r="Y366" s="65">
        <f t="shared" si="90"/>
        <v>4497411.7155999998</v>
      </c>
      <c r="Z366" s="65">
        <v>169607563.829</v>
      </c>
      <c r="AA366" s="70">
        <f t="shared" si="86"/>
        <v>329412455.4587</v>
      </c>
    </row>
    <row r="367" spans="1:27" ht="24.9" customHeight="1">
      <c r="A367" s="179"/>
      <c r="B367" s="181"/>
      <c r="C367" s="61">
        <v>4</v>
      </c>
      <c r="D367" s="65" t="s">
        <v>856</v>
      </c>
      <c r="E367" s="65">
        <v>3456276.7234</v>
      </c>
      <c r="F367" s="65">
        <v>0</v>
      </c>
      <c r="G367" s="65">
        <v>130919844.1683</v>
      </c>
      <c r="H367" s="65">
        <v>5991880.1734999996</v>
      </c>
      <c r="I367" s="65">
        <v>4031283.6268000002</v>
      </c>
      <c r="J367" s="65">
        <v>0</v>
      </c>
      <c r="K367" s="65">
        <f t="shared" si="93"/>
        <v>4031283.6268000002</v>
      </c>
      <c r="L367" s="78">
        <v>141014904.05270001</v>
      </c>
      <c r="M367" s="70">
        <f t="shared" si="85"/>
        <v>285414188.74470001</v>
      </c>
      <c r="N367" s="69"/>
      <c r="O367" s="181"/>
      <c r="P367" s="71">
        <v>13</v>
      </c>
      <c r="Q367" s="181"/>
      <c r="R367" s="65" t="s">
        <v>857</v>
      </c>
      <c r="S367" s="65">
        <v>3314110.1472</v>
      </c>
      <c r="T367" s="65">
        <v>0</v>
      </c>
      <c r="U367" s="65">
        <v>125534735.425</v>
      </c>
      <c r="V367" s="65">
        <v>5131353.9817000004</v>
      </c>
      <c r="W367" s="65">
        <v>3865465.3670999999</v>
      </c>
      <c r="X367" s="65">
        <v>0</v>
      </c>
      <c r="Y367" s="65">
        <f t="shared" si="90"/>
        <v>3865465.3670999999</v>
      </c>
      <c r="Z367" s="65">
        <v>162183848.5068</v>
      </c>
      <c r="AA367" s="70">
        <f t="shared" si="86"/>
        <v>300029513.4278</v>
      </c>
    </row>
    <row r="368" spans="1:27" ht="24.9" customHeight="1">
      <c r="A368" s="179"/>
      <c r="B368" s="181"/>
      <c r="C368" s="61">
        <v>5</v>
      </c>
      <c r="D368" s="65" t="s">
        <v>858</v>
      </c>
      <c r="E368" s="65">
        <v>5681962.9046</v>
      </c>
      <c r="F368" s="65">
        <v>0</v>
      </c>
      <c r="G368" s="65">
        <v>215226313.6243</v>
      </c>
      <c r="H368" s="65">
        <v>9622929.6007000003</v>
      </c>
      <c r="I368" s="65">
        <v>6627248.2958000004</v>
      </c>
      <c r="J368" s="65">
        <v>0</v>
      </c>
      <c r="K368" s="65">
        <f t="shared" si="93"/>
        <v>6627248.2958000004</v>
      </c>
      <c r="L368" s="78">
        <v>243742281.7119</v>
      </c>
      <c r="M368" s="70">
        <f t="shared" si="85"/>
        <v>480900736.13730001</v>
      </c>
      <c r="N368" s="69"/>
      <c r="O368" s="181"/>
      <c r="P368" s="71">
        <v>14</v>
      </c>
      <c r="Q368" s="181"/>
      <c r="R368" s="65" t="s">
        <v>859</v>
      </c>
      <c r="S368" s="65">
        <v>4746992.1070999997</v>
      </c>
      <c r="T368" s="65">
        <v>0</v>
      </c>
      <c r="U368" s="65">
        <v>179810679.71939999</v>
      </c>
      <c r="V368" s="65">
        <v>6601187.6363000004</v>
      </c>
      <c r="W368" s="65">
        <v>5536730.1547999997</v>
      </c>
      <c r="X368" s="65">
        <v>0</v>
      </c>
      <c r="Y368" s="65">
        <f t="shared" si="90"/>
        <v>5536730.1547999997</v>
      </c>
      <c r="Z368" s="65">
        <v>203767462.26769999</v>
      </c>
      <c r="AA368" s="70">
        <f t="shared" si="86"/>
        <v>400463051.88529998</v>
      </c>
    </row>
    <row r="369" spans="1:27" ht="24.9" customHeight="1">
      <c r="A369" s="179"/>
      <c r="B369" s="181"/>
      <c r="C369" s="61">
        <v>6</v>
      </c>
      <c r="D369" s="65" t="s">
        <v>860</v>
      </c>
      <c r="E369" s="65">
        <v>3806402.6047</v>
      </c>
      <c r="F369" s="65">
        <v>0</v>
      </c>
      <c r="G369" s="65">
        <v>144182215.6406</v>
      </c>
      <c r="H369" s="65">
        <v>6936227.4899000004</v>
      </c>
      <c r="I369" s="65">
        <v>4439658.5472999997</v>
      </c>
      <c r="J369" s="65">
        <v>0</v>
      </c>
      <c r="K369" s="65">
        <f t="shared" si="93"/>
        <v>4439658.5472999997</v>
      </c>
      <c r="L369" s="78">
        <v>167731787.2464</v>
      </c>
      <c r="M369" s="70">
        <f t="shared" si="85"/>
        <v>327096291.52890003</v>
      </c>
      <c r="N369" s="69"/>
      <c r="O369" s="181"/>
      <c r="P369" s="71">
        <v>15</v>
      </c>
      <c r="Q369" s="181"/>
      <c r="R369" s="65" t="s">
        <v>861</v>
      </c>
      <c r="S369" s="65">
        <v>3146844.1781000001</v>
      </c>
      <c r="T369" s="65">
        <v>0</v>
      </c>
      <c r="U369" s="65">
        <v>119198890.13240001</v>
      </c>
      <c r="V369" s="65">
        <v>4871441.8762999997</v>
      </c>
      <c r="W369" s="65">
        <v>3670372.0293000001</v>
      </c>
      <c r="X369" s="65">
        <v>0</v>
      </c>
      <c r="Y369" s="65">
        <f t="shared" si="90"/>
        <v>3670372.0293000001</v>
      </c>
      <c r="Z369" s="65">
        <v>154830577.90310001</v>
      </c>
      <c r="AA369" s="70">
        <f t="shared" si="86"/>
        <v>285718126.11919999</v>
      </c>
    </row>
    <row r="370" spans="1:27" ht="24.9" customHeight="1">
      <c r="A370" s="179"/>
      <c r="B370" s="181"/>
      <c r="C370" s="61">
        <v>7</v>
      </c>
      <c r="D370" s="65" t="s">
        <v>862</v>
      </c>
      <c r="E370" s="65">
        <v>3319175.5846000002</v>
      </c>
      <c r="F370" s="65">
        <v>0</v>
      </c>
      <c r="G370" s="65">
        <v>125726608.4501</v>
      </c>
      <c r="H370" s="65">
        <v>6497935.6371999998</v>
      </c>
      <c r="I370" s="65">
        <v>3871373.5210000002</v>
      </c>
      <c r="J370" s="65">
        <v>0</v>
      </c>
      <c r="K370" s="65">
        <f t="shared" si="93"/>
        <v>3871373.5210000002</v>
      </c>
      <c r="L370" s="78">
        <v>155331908.48410001</v>
      </c>
      <c r="M370" s="70">
        <f t="shared" si="85"/>
        <v>294747001.67699999</v>
      </c>
      <c r="N370" s="69"/>
      <c r="O370" s="182"/>
      <c r="P370" s="71">
        <v>16</v>
      </c>
      <c r="Q370" s="182"/>
      <c r="R370" s="65" t="s">
        <v>863</v>
      </c>
      <c r="S370" s="65">
        <v>3413695.5515999999</v>
      </c>
      <c r="T370" s="65">
        <v>0</v>
      </c>
      <c r="U370" s="65">
        <v>129306917.65180001</v>
      </c>
      <c r="V370" s="65">
        <v>5302957.3679</v>
      </c>
      <c r="W370" s="65">
        <v>3981618.3961</v>
      </c>
      <c r="X370" s="65">
        <v>0</v>
      </c>
      <c r="Y370" s="65">
        <f t="shared" si="90"/>
        <v>3981618.3961</v>
      </c>
      <c r="Z370" s="65">
        <v>167038744.0984</v>
      </c>
      <c r="AA370" s="70">
        <f t="shared" si="86"/>
        <v>309043933.06580001</v>
      </c>
    </row>
    <row r="371" spans="1:27" ht="24.9" customHeight="1">
      <c r="A371" s="179"/>
      <c r="B371" s="181"/>
      <c r="C371" s="61">
        <v>8</v>
      </c>
      <c r="D371" s="65" t="s">
        <v>864</v>
      </c>
      <c r="E371" s="65">
        <v>4422583.8406999996</v>
      </c>
      <c r="F371" s="65">
        <v>0</v>
      </c>
      <c r="G371" s="65">
        <v>167522462.34529999</v>
      </c>
      <c r="H371" s="65">
        <v>7900483.2094999999</v>
      </c>
      <c r="I371" s="65">
        <v>5158351.3855999997</v>
      </c>
      <c r="J371" s="65">
        <v>0</v>
      </c>
      <c r="K371" s="65">
        <f t="shared" si="93"/>
        <v>5158351.3855999997</v>
      </c>
      <c r="L371" s="78">
        <v>195011906.52169999</v>
      </c>
      <c r="M371" s="70">
        <f t="shared" si="85"/>
        <v>380015787.3028</v>
      </c>
      <c r="N371" s="69"/>
      <c r="O371" s="61"/>
      <c r="P371" s="173" t="s">
        <v>865</v>
      </c>
      <c r="Q371" s="174"/>
      <c r="R371" s="66"/>
      <c r="S371" s="66">
        <f t="shared" ref="S371:W371" si="95">SUM(S355:S370)</f>
        <v>63202068.081799999</v>
      </c>
      <c r="T371" s="66">
        <f t="shared" si="95"/>
        <v>0</v>
      </c>
      <c r="U371" s="66">
        <f t="shared" si="95"/>
        <v>2394022691.631</v>
      </c>
      <c r="V371" s="66">
        <f t="shared" si="95"/>
        <v>87836739.148599997</v>
      </c>
      <c r="W371" s="66">
        <f t="shared" si="95"/>
        <v>73716742.791299999</v>
      </c>
      <c r="X371" s="66">
        <f t="shared" ref="X371:AA371" si="96">SUM(X355:X370)</f>
        <v>0</v>
      </c>
      <c r="Y371" s="66">
        <f t="shared" si="90"/>
        <v>73716742.791299999</v>
      </c>
      <c r="Z371" s="66">
        <f t="shared" si="96"/>
        <v>2757194740.802</v>
      </c>
      <c r="AA371" s="66">
        <f t="shared" si="96"/>
        <v>5375972982.4547005</v>
      </c>
    </row>
    <row r="372" spans="1:27" ht="24.9" customHeight="1">
      <c r="A372" s="179"/>
      <c r="B372" s="181"/>
      <c r="C372" s="61">
        <v>9</v>
      </c>
      <c r="D372" s="65" t="s">
        <v>866</v>
      </c>
      <c r="E372" s="65">
        <v>4878570.0236</v>
      </c>
      <c r="F372" s="65">
        <v>0</v>
      </c>
      <c r="G372" s="65">
        <v>184794702.035</v>
      </c>
      <c r="H372" s="65">
        <v>7508670.8269999996</v>
      </c>
      <c r="I372" s="65">
        <v>5690198.1617999999</v>
      </c>
      <c r="J372" s="65">
        <v>0</v>
      </c>
      <c r="K372" s="65">
        <f t="shared" si="93"/>
        <v>5690198.1617999999</v>
      </c>
      <c r="L372" s="78">
        <v>183926995.836</v>
      </c>
      <c r="M372" s="70">
        <f t="shared" si="85"/>
        <v>386799136.88340002</v>
      </c>
      <c r="N372" s="69"/>
      <c r="O372" s="180">
        <v>35</v>
      </c>
      <c r="P372" s="71">
        <v>1</v>
      </c>
      <c r="Q372" s="62"/>
      <c r="R372" s="65" t="s">
        <v>867</v>
      </c>
      <c r="S372" s="65">
        <v>3527851.3538000002</v>
      </c>
      <c r="T372" s="65">
        <v>0</v>
      </c>
      <c r="U372" s="65">
        <v>133631010.03049999</v>
      </c>
      <c r="V372" s="65">
        <v>5386572.4812000003</v>
      </c>
      <c r="W372" s="65">
        <v>4114765.8415000001</v>
      </c>
      <c r="X372" s="65">
        <v>0</v>
      </c>
      <c r="Y372" s="65">
        <f t="shared" si="90"/>
        <v>4114765.8415000001</v>
      </c>
      <c r="Z372" s="65">
        <v>150019964.44330001</v>
      </c>
      <c r="AA372" s="70">
        <f t="shared" si="86"/>
        <v>296680164.15030003</v>
      </c>
    </row>
    <row r="373" spans="1:27" ht="24.9" customHeight="1">
      <c r="A373" s="179"/>
      <c r="B373" s="181"/>
      <c r="C373" s="61">
        <v>10</v>
      </c>
      <c r="D373" s="65" t="s">
        <v>868</v>
      </c>
      <c r="E373" s="65">
        <v>4608789.4568999996</v>
      </c>
      <c r="F373" s="65">
        <v>0</v>
      </c>
      <c r="G373" s="65">
        <v>174575719.9984</v>
      </c>
      <c r="H373" s="65">
        <v>8798225.9888000004</v>
      </c>
      <c r="I373" s="65">
        <v>5375535.2836999996</v>
      </c>
      <c r="J373" s="65">
        <v>0</v>
      </c>
      <c r="K373" s="65">
        <f t="shared" si="93"/>
        <v>5375535.2836999996</v>
      </c>
      <c r="L373" s="78">
        <v>220410283.31979999</v>
      </c>
      <c r="M373" s="70">
        <f t="shared" si="85"/>
        <v>413768554.04759997</v>
      </c>
      <c r="N373" s="69"/>
      <c r="O373" s="181"/>
      <c r="P373" s="71">
        <v>2</v>
      </c>
      <c r="Q373" s="180" t="s">
        <v>123</v>
      </c>
      <c r="R373" s="65" t="s">
        <v>869</v>
      </c>
      <c r="S373" s="65">
        <v>3903916.7919999999</v>
      </c>
      <c r="T373" s="65">
        <v>0</v>
      </c>
      <c r="U373" s="65">
        <v>147875942.51249999</v>
      </c>
      <c r="V373" s="65">
        <v>5037999.1946999999</v>
      </c>
      <c r="W373" s="65">
        <v>4553395.7791999998</v>
      </c>
      <c r="X373" s="65">
        <v>0</v>
      </c>
      <c r="Y373" s="65">
        <f t="shared" si="90"/>
        <v>4553395.7791999998</v>
      </c>
      <c r="Z373" s="65">
        <v>140158347.20050001</v>
      </c>
      <c r="AA373" s="70">
        <f t="shared" si="86"/>
        <v>301529601.47890002</v>
      </c>
    </row>
    <row r="374" spans="1:27" ht="24.9" customHeight="1">
      <c r="A374" s="179"/>
      <c r="B374" s="181"/>
      <c r="C374" s="61">
        <v>11</v>
      </c>
      <c r="D374" s="65" t="s">
        <v>870</v>
      </c>
      <c r="E374" s="65">
        <v>4920603.6886</v>
      </c>
      <c r="F374" s="65">
        <v>0</v>
      </c>
      <c r="G374" s="65">
        <v>186386889.61629999</v>
      </c>
      <c r="H374" s="65">
        <v>9306407.5927000009</v>
      </c>
      <c r="I374" s="65">
        <v>5739224.7992000002</v>
      </c>
      <c r="J374" s="65">
        <v>0</v>
      </c>
      <c r="K374" s="65">
        <f t="shared" si="93"/>
        <v>5739224.7992000002</v>
      </c>
      <c r="L374" s="78">
        <v>234787439.17739999</v>
      </c>
      <c r="M374" s="70">
        <f t="shared" si="85"/>
        <v>441140564.87419999</v>
      </c>
      <c r="N374" s="69"/>
      <c r="O374" s="181"/>
      <c r="P374" s="71">
        <v>3</v>
      </c>
      <c r="Q374" s="181"/>
      <c r="R374" s="65" t="s">
        <v>871</v>
      </c>
      <c r="S374" s="65">
        <v>3268710.1129000001</v>
      </c>
      <c r="T374" s="65">
        <v>0</v>
      </c>
      <c r="U374" s="65">
        <v>123815033.5939</v>
      </c>
      <c r="V374" s="65">
        <v>4797984.1227000002</v>
      </c>
      <c r="W374" s="65">
        <v>3812512.3111999999</v>
      </c>
      <c r="X374" s="65">
        <v>0</v>
      </c>
      <c r="Y374" s="65">
        <f t="shared" si="90"/>
        <v>3812512.3111999999</v>
      </c>
      <c r="Z374" s="65">
        <v>133367991.013</v>
      </c>
      <c r="AA374" s="70">
        <f t="shared" si="86"/>
        <v>269062231.15369999</v>
      </c>
    </row>
    <row r="375" spans="1:27" ht="24.9" customHeight="1">
      <c r="A375" s="179"/>
      <c r="B375" s="181"/>
      <c r="C375" s="61">
        <v>12</v>
      </c>
      <c r="D375" s="65" t="s">
        <v>872</v>
      </c>
      <c r="E375" s="65">
        <v>4252258.091</v>
      </c>
      <c r="F375" s="65">
        <v>0</v>
      </c>
      <c r="G375" s="65">
        <v>161070716.02970001</v>
      </c>
      <c r="H375" s="65">
        <v>7470798.2450000001</v>
      </c>
      <c r="I375" s="65">
        <v>4959689.2236000001</v>
      </c>
      <c r="J375" s="65">
        <v>0</v>
      </c>
      <c r="K375" s="65">
        <f t="shared" si="93"/>
        <v>4959689.2236000001</v>
      </c>
      <c r="L375" s="78">
        <v>182855528.45269999</v>
      </c>
      <c r="M375" s="70">
        <f t="shared" si="85"/>
        <v>360608990.042</v>
      </c>
      <c r="N375" s="69"/>
      <c r="O375" s="181"/>
      <c r="P375" s="71">
        <v>4</v>
      </c>
      <c r="Q375" s="181"/>
      <c r="R375" s="65" t="s">
        <v>873</v>
      </c>
      <c r="S375" s="65">
        <v>3659763.6151000001</v>
      </c>
      <c r="T375" s="65">
        <v>0</v>
      </c>
      <c r="U375" s="65">
        <v>138627696.9524</v>
      </c>
      <c r="V375" s="65">
        <v>5353748.0608999999</v>
      </c>
      <c r="W375" s="65">
        <v>4268623.8170999996</v>
      </c>
      <c r="X375" s="65">
        <v>0</v>
      </c>
      <c r="Y375" s="65">
        <f t="shared" si="90"/>
        <v>4268623.8170999996</v>
      </c>
      <c r="Z375" s="65">
        <v>149091316.48910001</v>
      </c>
      <c r="AA375" s="70">
        <f t="shared" si="86"/>
        <v>301001148.9346</v>
      </c>
    </row>
    <row r="376" spans="1:27" ht="24.9" customHeight="1">
      <c r="A376" s="179"/>
      <c r="B376" s="181"/>
      <c r="C376" s="61">
        <v>13</v>
      </c>
      <c r="D376" s="65" t="s">
        <v>874</v>
      </c>
      <c r="E376" s="65">
        <v>3684019.0532999998</v>
      </c>
      <c r="F376" s="65">
        <v>0</v>
      </c>
      <c r="G376" s="65">
        <v>139546465.45050001</v>
      </c>
      <c r="H376" s="65">
        <v>7262004.4609000003</v>
      </c>
      <c r="I376" s="65">
        <v>4296914.5351</v>
      </c>
      <c r="J376" s="65">
        <v>0</v>
      </c>
      <c r="K376" s="65">
        <f t="shared" si="93"/>
        <v>4296914.5351</v>
      </c>
      <c r="L376" s="78">
        <v>176948465.40079999</v>
      </c>
      <c r="M376" s="70">
        <f t="shared" si="85"/>
        <v>331737868.90060002</v>
      </c>
      <c r="N376" s="69"/>
      <c r="O376" s="181"/>
      <c r="P376" s="71">
        <v>5</v>
      </c>
      <c r="Q376" s="181"/>
      <c r="R376" s="65" t="s">
        <v>875</v>
      </c>
      <c r="S376" s="65">
        <v>5133098.4437999995</v>
      </c>
      <c r="T376" s="65">
        <v>0</v>
      </c>
      <c r="U376" s="65">
        <v>194435950.05430001</v>
      </c>
      <c r="V376" s="65">
        <v>7216849.4238999998</v>
      </c>
      <c r="W376" s="65">
        <v>5987071.4549000002</v>
      </c>
      <c r="X376" s="65">
        <v>0</v>
      </c>
      <c r="Y376" s="65">
        <f t="shared" si="90"/>
        <v>5987071.4549000002</v>
      </c>
      <c r="Z376" s="65">
        <v>201801014.10440001</v>
      </c>
      <c r="AA376" s="70">
        <f t="shared" si="86"/>
        <v>414573983.4813</v>
      </c>
    </row>
    <row r="377" spans="1:27" ht="24.9" customHeight="1">
      <c r="A377" s="179"/>
      <c r="B377" s="181"/>
      <c r="C377" s="61">
        <v>14</v>
      </c>
      <c r="D377" s="65" t="s">
        <v>876</v>
      </c>
      <c r="E377" s="65">
        <v>3793330.4164</v>
      </c>
      <c r="F377" s="65">
        <v>0</v>
      </c>
      <c r="G377" s="65">
        <v>143687055.9689</v>
      </c>
      <c r="H377" s="65">
        <v>6664286.2065000003</v>
      </c>
      <c r="I377" s="65">
        <v>4424411.5915999999</v>
      </c>
      <c r="J377" s="65">
        <v>0</v>
      </c>
      <c r="K377" s="65">
        <f t="shared" si="93"/>
        <v>4424411.5915999999</v>
      </c>
      <c r="L377" s="78">
        <v>160038194.66980001</v>
      </c>
      <c r="M377" s="70">
        <f t="shared" si="85"/>
        <v>318607278.85320002</v>
      </c>
      <c r="N377" s="69"/>
      <c r="O377" s="181"/>
      <c r="P377" s="71">
        <v>6</v>
      </c>
      <c r="Q377" s="181"/>
      <c r="R377" s="65" t="s">
        <v>877</v>
      </c>
      <c r="S377" s="65">
        <v>4254012.8454</v>
      </c>
      <c r="T377" s="65">
        <v>0</v>
      </c>
      <c r="U377" s="65">
        <v>161137184.1381</v>
      </c>
      <c r="V377" s="65">
        <v>5585690.6222000001</v>
      </c>
      <c r="W377" s="65">
        <v>4961735.9095000001</v>
      </c>
      <c r="X377" s="65">
        <v>0</v>
      </c>
      <c r="Y377" s="65">
        <f t="shared" si="90"/>
        <v>4961735.9095000001</v>
      </c>
      <c r="Z377" s="65">
        <v>155653290.25619999</v>
      </c>
      <c r="AA377" s="70">
        <f t="shared" si="86"/>
        <v>331591913.77139997</v>
      </c>
    </row>
    <row r="378" spans="1:27" ht="24.9" customHeight="1">
      <c r="A378" s="179"/>
      <c r="B378" s="181"/>
      <c r="C378" s="61">
        <v>15</v>
      </c>
      <c r="D378" s="65" t="s">
        <v>878</v>
      </c>
      <c r="E378" s="65">
        <v>4391151.301</v>
      </c>
      <c r="F378" s="65">
        <v>0</v>
      </c>
      <c r="G378" s="65">
        <v>166331833.37169999</v>
      </c>
      <c r="H378" s="65">
        <v>7938117.0270999996</v>
      </c>
      <c r="I378" s="65">
        <v>5121689.5400999999</v>
      </c>
      <c r="J378" s="65">
        <v>0</v>
      </c>
      <c r="K378" s="65">
        <f t="shared" si="93"/>
        <v>5121689.5400999999</v>
      </c>
      <c r="L378" s="78">
        <v>196076618.93200001</v>
      </c>
      <c r="M378" s="70">
        <f t="shared" si="85"/>
        <v>379859410.17189997</v>
      </c>
      <c r="N378" s="69"/>
      <c r="O378" s="181"/>
      <c r="P378" s="71">
        <v>7</v>
      </c>
      <c r="Q378" s="181"/>
      <c r="R378" s="65" t="s">
        <v>879</v>
      </c>
      <c r="S378" s="65">
        <v>3916542.7609000001</v>
      </c>
      <c r="T378" s="65">
        <v>0</v>
      </c>
      <c r="U378" s="65">
        <v>148354199.89840001</v>
      </c>
      <c r="V378" s="65">
        <v>5276354.2856000001</v>
      </c>
      <c r="W378" s="65">
        <v>4568122.2797999997</v>
      </c>
      <c r="X378" s="65">
        <v>0</v>
      </c>
      <c r="Y378" s="65">
        <f t="shared" si="90"/>
        <v>4568122.2797999997</v>
      </c>
      <c r="Z378" s="65">
        <v>146901740.24239999</v>
      </c>
      <c r="AA378" s="70">
        <f t="shared" si="86"/>
        <v>309016959.46710002</v>
      </c>
    </row>
    <row r="379" spans="1:27" ht="24.9" customHeight="1">
      <c r="A379" s="179"/>
      <c r="B379" s="181"/>
      <c r="C379" s="61">
        <v>16</v>
      </c>
      <c r="D379" s="65" t="s">
        <v>880</v>
      </c>
      <c r="E379" s="65">
        <v>3405924.2884</v>
      </c>
      <c r="F379" s="65">
        <v>0</v>
      </c>
      <c r="G379" s="65">
        <v>129012551.0124</v>
      </c>
      <c r="H379" s="65">
        <v>6311642.5554999998</v>
      </c>
      <c r="I379" s="65">
        <v>3972554.2590999999</v>
      </c>
      <c r="J379" s="65">
        <v>0</v>
      </c>
      <c r="K379" s="65">
        <f t="shared" si="93"/>
        <v>3972554.2590999999</v>
      </c>
      <c r="L379" s="78">
        <v>150061421.2207</v>
      </c>
      <c r="M379" s="70">
        <f t="shared" si="85"/>
        <v>292764093.33609998</v>
      </c>
      <c r="N379" s="69"/>
      <c r="O379" s="181"/>
      <c r="P379" s="71">
        <v>8</v>
      </c>
      <c r="Q379" s="181"/>
      <c r="R379" s="65" t="s">
        <v>881</v>
      </c>
      <c r="S379" s="65">
        <v>3402672.3237000001</v>
      </c>
      <c r="T379" s="65">
        <v>0</v>
      </c>
      <c r="U379" s="65">
        <v>128889370.2737</v>
      </c>
      <c r="V379" s="65">
        <v>4974169.5114000002</v>
      </c>
      <c r="W379" s="65">
        <v>3968761.2779000001</v>
      </c>
      <c r="X379" s="65">
        <v>0</v>
      </c>
      <c r="Y379" s="65">
        <f t="shared" si="90"/>
        <v>3968761.2779000001</v>
      </c>
      <c r="Z379" s="65">
        <v>138352517.75299999</v>
      </c>
      <c r="AA379" s="70">
        <f t="shared" si="86"/>
        <v>279587491.1397</v>
      </c>
    </row>
    <row r="380" spans="1:27" ht="24.9" customHeight="1">
      <c r="A380" s="179"/>
      <c r="B380" s="181"/>
      <c r="C380" s="61">
        <v>17</v>
      </c>
      <c r="D380" s="65" t="s">
        <v>882</v>
      </c>
      <c r="E380" s="65">
        <v>4739081.5279000001</v>
      </c>
      <c r="F380" s="65">
        <v>0</v>
      </c>
      <c r="G380" s="65">
        <v>179511035.94530001</v>
      </c>
      <c r="H380" s="65">
        <v>8496552.8526000008</v>
      </c>
      <c r="I380" s="65">
        <v>5527503.5241999999</v>
      </c>
      <c r="J380" s="65">
        <v>0</v>
      </c>
      <c r="K380" s="65">
        <f t="shared" si="93"/>
        <v>5527503.5241999999</v>
      </c>
      <c r="L380" s="78">
        <v>211875535.77250001</v>
      </c>
      <c r="M380" s="70">
        <f t="shared" si="85"/>
        <v>410149709.6225</v>
      </c>
      <c r="N380" s="69"/>
      <c r="O380" s="181"/>
      <c r="P380" s="71">
        <v>9</v>
      </c>
      <c r="Q380" s="181"/>
      <c r="R380" s="65" t="s">
        <v>883</v>
      </c>
      <c r="S380" s="65">
        <v>4487580.3377999999</v>
      </c>
      <c r="T380" s="65">
        <v>0</v>
      </c>
      <c r="U380" s="65">
        <v>169984455.97350001</v>
      </c>
      <c r="V380" s="65">
        <v>6401901.0432000002</v>
      </c>
      <c r="W380" s="65">
        <v>5234161.0893000001</v>
      </c>
      <c r="X380" s="65">
        <v>0</v>
      </c>
      <c r="Y380" s="65">
        <f t="shared" si="90"/>
        <v>5234161.0893000001</v>
      </c>
      <c r="Z380" s="65">
        <v>178745004.609</v>
      </c>
      <c r="AA380" s="70">
        <f t="shared" si="86"/>
        <v>364853103.0528</v>
      </c>
    </row>
    <row r="381" spans="1:27" ht="24.9" customHeight="1">
      <c r="A381" s="179"/>
      <c r="B381" s="181"/>
      <c r="C381" s="61">
        <v>18</v>
      </c>
      <c r="D381" s="65" t="s">
        <v>884</v>
      </c>
      <c r="E381" s="65">
        <v>3187573.1453999998</v>
      </c>
      <c r="F381" s="65">
        <v>0</v>
      </c>
      <c r="G381" s="65">
        <v>120741657.24519999</v>
      </c>
      <c r="H381" s="65">
        <v>6394266.4080999997</v>
      </c>
      <c r="I381" s="65">
        <v>3717876.9117999999</v>
      </c>
      <c r="J381" s="65">
        <v>0</v>
      </c>
      <c r="K381" s="65">
        <f t="shared" si="93"/>
        <v>3717876.9117999999</v>
      </c>
      <c r="L381" s="78">
        <v>152398963.54249999</v>
      </c>
      <c r="M381" s="70">
        <f t="shared" si="85"/>
        <v>286440337.25300002</v>
      </c>
      <c r="N381" s="69"/>
      <c r="O381" s="181"/>
      <c r="P381" s="71">
        <v>10</v>
      </c>
      <c r="Q381" s="181"/>
      <c r="R381" s="65" t="s">
        <v>885</v>
      </c>
      <c r="S381" s="65">
        <v>3164886.6372000002</v>
      </c>
      <c r="T381" s="65">
        <v>0</v>
      </c>
      <c r="U381" s="65">
        <v>119882318.0293</v>
      </c>
      <c r="V381" s="65">
        <v>5013758.9231000002</v>
      </c>
      <c r="W381" s="65">
        <v>3691416.14</v>
      </c>
      <c r="X381" s="65">
        <v>0</v>
      </c>
      <c r="Y381" s="65">
        <f t="shared" si="90"/>
        <v>3691416.14</v>
      </c>
      <c r="Z381" s="65">
        <v>139472556.60879999</v>
      </c>
      <c r="AA381" s="70">
        <f t="shared" si="86"/>
        <v>271224936.33840001</v>
      </c>
    </row>
    <row r="382" spans="1:27" ht="24.9" customHeight="1">
      <c r="A382" s="179"/>
      <c r="B382" s="181"/>
      <c r="C382" s="61">
        <v>19</v>
      </c>
      <c r="D382" s="65" t="s">
        <v>886</v>
      </c>
      <c r="E382" s="65">
        <v>4205998.6997999996</v>
      </c>
      <c r="F382" s="65">
        <v>0</v>
      </c>
      <c r="G382" s="65">
        <v>159318462.7326</v>
      </c>
      <c r="H382" s="65">
        <v>7992987.3605000004</v>
      </c>
      <c r="I382" s="65">
        <v>4905733.8430000003</v>
      </c>
      <c r="J382" s="65">
        <v>0</v>
      </c>
      <c r="K382" s="65">
        <f t="shared" si="93"/>
        <v>4905733.8430000003</v>
      </c>
      <c r="L382" s="78">
        <v>197628976.05950001</v>
      </c>
      <c r="M382" s="70">
        <f t="shared" si="85"/>
        <v>374052158.6954</v>
      </c>
      <c r="N382" s="69"/>
      <c r="O382" s="181"/>
      <c r="P382" s="71">
        <v>11</v>
      </c>
      <c r="Q382" s="181"/>
      <c r="R382" s="65" t="s">
        <v>887</v>
      </c>
      <c r="S382" s="65">
        <v>3031458.2031</v>
      </c>
      <c r="T382" s="65">
        <v>0</v>
      </c>
      <c r="U382" s="65">
        <v>114828200.20559999</v>
      </c>
      <c r="V382" s="65">
        <v>4497732.2032000003</v>
      </c>
      <c r="W382" s="65">
        <v>3535789.7522999998</v>
      </c>
      <c r="X382" s="65">
        <v>0</v>
      </c>
      <c r="Y382" s="65">
        <f t="shared" si="90"/>
        <v>3535789.7522999998</v>
      </c>
      <c r="Z382" s="65">
        <v>124873451.6384</v>
      </c>
      <c r="AA382" s="70">
        <f t="shared" si="86"/>
        <v>250766632.00260001</v>
      </c>
    </row>
    <row r="383" spans="1:27" ht="24.9" customHeight="1">
      <c r="A383" s="179"/>
      <c r="B383" s="181"/>
      <c r="C383" s="61">
        <v>20</v>
      </c>
      <c r="D383" s="65" t="s">
        <v>888</v>
      </c>
      <c r="E383" s="65">
        <v>3526423.1480999999</v>
      </c>
      <c r="F383" s="65">
        <v>0</v>
      </c>
      <c r="G383" s="65">
        <v>133576911.2141</v>
      </c>
      <c r="H383" s="65">
        <v>6429216.9686000003</v>
      </c>
      <c r="I383" s="65">
        <v>4113100.0307999998</v>
      </c>
      <c r="J383" s="65">
        <v>0</v>
      </c>
      <c r="K383" s="65">
        <f t="shared" si="93"/>
        <v>4113100.0307999998</v>
      </c>
      <c r="L383" s="78">
        <v>153387762.92289999</v>
      </c>
      <c r="M383" s="70">
        <f t="shared" si="85"/>
        <v>301033414.2845</v>
      </c>
      <c r="N383" s="69"/>
      <c r="O383" s="181"/>
      <c r="P383" s="71">
        <v>12</v>
      </c>
      <c r="Q383" s="181"/>
      <c r="R383" s="65" t="s">
        <v>889</v>
      </c>
      <c r="S383" s="65">
        <v>3250186.7845000001</v>
      </c>
      <c r="T383" s="65">
        <v>0</v>
      </c>
      <c r="U383" s="65">
        <v>123113390.9094</v>
      </c>
      <c r="V383" s="65">
        <v>4795812.5036000004</v>
      </c>
      <c r="W383" s="65">
        <v>3790907.3308000001</v>
      </c>
      <c r="X383" s="65">
        <v>0</v>
      </c>
      <c r="Y383" s="65">
        <f t="shared" si="90"/>
        <v>3790907.3308000001</v>
      </c>
      <c r="Z383" s="65">
        <v>133306552.9253</v>
      </c>
      <c r="AA383" s="70">
        <f t="shared" si="86"/>
        <v>268256850.45359999</v>
      </c>
    </row>
    <row r="384" spans="1:27" ht="24.9" customHeight="1">
      <c r="A384" s="179"/>
      <c r="B384" s="181"/>
      <c r="C384" s="61">
        <v>21</v>
      </c>
      <c r="D384" s="65" t="s">
        <v>890</v>
      </c>
      <c r="E384" s="65">
        <v>4494903.0849000001</v>
      </c>
      <c r="F384" s="65">
        <v>0</v>
      </c>
      <c r="G384" s="65">
        <v>170261833.3292</v>
      </c>
      <c r="H384" s="65">
        <v>8065742.2845000001</v>
      </c>
      <c r="I384" s="65">
        <v>5242702.0924000004</v>
      </c>
      <c r="J384" s="65">
        <v>0</v>
      </c>
      <c r="K384" s="65">
        <f t="shared" si="93"/>
        <v>5242702.0924000004</v>
      </c>
      <c r="L384" s="78">
        <v>199687312.8308</v>
      </c>
      <c r="M384" s="70">
        <f t="shared" si="85"/>
        <v>387752493.62180001</v>
      </c>
      <c r="N384" s="69"/>
      <c r="O384" s="181"/>
      <c r="P384" s="71">
        <v>13</v>
      </c>
      <c r="Q384" s="181"/>
      <c r="R384" s="65" t="s">
        <v>891</v>
      </c>
      <c r="S384" s="65">
        <v>3534962.5380000002</v>
      </c>
      <c r="T384" s="65">
        <v>0</v>
      </c>
      <c r="U384" s="65">
        <v>133900373.6224</v>
      </c>
      <c r="V384" s="65">
        <v>5509934.0884999996</v>
      </c>
      <c r="W384" s="65">
        <v>4123060.0847999998</v>
      </c>
      <c r="X384" s="65">
        <v>0</v>
      </c>
      <c r="Y384" s="65">
        <f t="shared" si="90"/>
        <v>4123060.0847999998</v>
      </c>
      <c r="Z384" s="65">
        <v>153510033.82440001</v>
      </c>
      <c r="AA384" s="70">
        <f t="shared" si="86"/>
        <v>300578364.15810001</v>
      </c>
    </row>
    <row r="385" spans="1:27" ht="24.9" customHeight="1">
      <c r="A385" s="179"/>
      <c r="B385" s="181"/>
      <c r="C385" s="61">
        <v>22</v>
      </c>
      <c r="D385" s="65" t="s">
        <v>892</v>
      </c>
      <c r="E385" s="65">
        <v>5028890.3541000001</v>
      </c>
      <c r="F385" s="65">
        <v>0</v>
      </c>
      <c r="G385" s="65">
        <v>190488665.74739999</v>
      </c>
      <c r="H385" s="65">
        <v>8328383.1259000003</v>
      </c>
      <c r="I385" s="65">
        <v>5865526.6830000002</v>
      </c>
      <c r="J385" s="65">
        <v>0</v>
      </c>
      <c r="K385" s="65">
        <f t="shared" si="93"/>
        <v>5865526.6830000002</v>
      </c>
      <c r="L385" s="78">
        <v>207117783.12599999</v>
      </c>
      <c r="M385" s="70">
        <f t="shared" si="85"/>
        <v>416829249.03640002</v>
      </c>
      <c r="N385" s="69"/>
      <c r="O385" s="181"/>
      <c r="P385" s="71">
        <v>14</v>
      </c>
      <c r="Q385" s="181"/>
      <c r="R385" s="65" t="s">
        <v>893</v>
      </c>
      <c r="S385" s="65">
        <v>3889824.1403999999</v>
      </c>
      <c r="T385" s="65">
        <v>0</v>
      </c>
      <c r="U385" s="65">
        <v>147342128.8466</v>
      </c>
      <c r="V385" s="65">
        <v>6138043.6403000001</v>
      </c>
      <c r="W385" s="65">
        <v>4536958.5895999996</v>
      </c>
      <c r="X385" s="65">
        <v>0</v>
      </c>
      <c r="Y385" s="65">
        <f t="shared" si="90"/>
        <v>4536958.5895999996</v>
      </c>
      <c r="Z385" s="65">
        <v>171280116.11809999</v>
      </c>
      <c r="AA385" s="70">
        <f t="shared" si="86"/>
        <v>333187071.33499998</v>
      </c>
    </row>
    <row r="386" spans="1:27" ht="24.9" customHeight="1">
      <c r="A386" s="179"/>
      <c r="B386" s="182"/>
      <c r="C386" s="61">
        <v>23</v>
      </c>
      <c r="D386" s="65" t="s">
        <v>894</v>
      </c>
      <c r="E386" s="65">
        <v>5134931.5351</v>
      </c>
      <c r="F386" s="65">
        <v>0</v>
      </c>
      <c r="G386" s="65">
        <v>194505385.47499999</v>
      </c>
      <c r="H386" s="65">
        <v>9372443.0043000001</v>
      </c>
      <c r="I386" s="65">
        <v>5989209.5103000002</v>
      </c>
      <c r="J386" s="65">
        <v>0</v>
      </c>
      <c r="K386" s="65">
        <f t="shared" si="93"/>
        <v>5989209.5103000002</v>
      </c>
      <c r="L386" s="78">
        <v>236655671.70879999</v>
      </c>
      <c r="M386" s="70">
        <f t="shared" si="85"/>
        <v>451657641.2335</v>
      </c>
      <c r="N386" s="69"/>
      <c r="O386" s="181"/>
      <c r="P386" s="71">
        <v>15</v>
      </c>
      <c r="Q386" s="181"/>
      <c r="R386" s="65" t="s">
        <v>895</v>
      </c>
      <c r="S386" s="65">
        <v>3607772.9857999999</v>
      </c>
      <c r="T386" s="65">
        <v>0</v>
      </c>
      <c r="U386" s="65">
        <v>136658350.84900001</v>
      </c>
      <c r="V386" s="65">
        <v>4675077.3047000002</v>
      </c>
      <c r="W386" s="65">
        <v>4207983.7150999997</v>
      </c>
      <c r="X386" s="65">
        <v>0</v>
      </c>
      <c r="Y386" s="65">
        <f t="shared" si="90"/>
        <v>4207983.7150999997</v>
      </c>
      <c r="Z386" s="65">
        <v>129890788.2472</v>
      </c>
      <c r="AA386" s="70">
        <f t="shared" si="86"/>
        <v>279039973.10180002</v>
      </c>
    </row>
    <row r="387" spans="1:27" ht="24.9" customHeight="1">
      <c r="A387" s="61"/>
      <c r="B387" s="172" t="s">
        <v>896</v>
      </c>
      <c r="C387" s="173"/>
      <c r="D387" s="66"/>
      <c r="E387" s="66">
        <f>SUM(E364:E386)</f>
        <v>100185755.4269</v>
      </c>
      <c r="F387" s="66">
        <f t="shared" ref="F387:M387" si="97">SUM(F364:F386)</f>
        <v>0</v>
      </c>
      <c r="G387" s="66">
        <f t="shared" si="97"/>
        <v>3794922842.7168002</v>
      </c>
      <c r="H387" s="66">
        <f t="shared" si="97"/>
        <v>177796025.71250001</v>
      </c>
      <c r="I387" s="66">
        <f t="shared" si="97"/>
        <v>116853257.9444</v>
      </c>
      <c r="J387" s="66">
        <f t="shared" si="97"/>
        <v>0</v>
      </c>
      <c r="K387" s="66">
        <f t="shared" si="97"/>
        <v>116853257.9444</v>
      </c>
      <c r="L387" s="66">
        <f t="shared" si="97"/>
        <v>4374510627.7990999</v>
      </c>
      <c r="M387" s="66">
        <f t="shared" si="97"/>
        <v>8564268509.5997</v>
      </c>
      <c r="N387" s="86"/>
      <c r="O387" s="181"/>
      <c r="P387" s="71">
        <v>16</v>
      </c>
      <c r="Q387" s="181"/>
      <c r="R387" s="65" t="s">
        <v>897</v>
      </c>
      <c r="S387" s="65">
        <v>3759917.7988999998</v>
      </c>
      <c r="T387" s="65">
        <v>0</v>
      </c>
      <c r="U387" s="65">
        <v>142421423.89399999</v>
      </c>
      <c r="V387" s="65">
        <v>5227839.6332</v>
      </c>
      <c r="W387" s="65">
        <v>4385440.2507999996</v>
      </c>
      <c r="X387" s="65">
        <v>0</v>
      </c>
      <c r="Y387" s="65">
        <f t="shared" si="90"/>
        <v>4385440.2507999996</v>
      </c>
      <c r="Z387" s="65">
        <v>145529194.06279999</v>
      </c>
      <c r="AA387" s="70">
        <f t="shared" si="86"/>
        <v>301323815.6397</v>
      </c>
    </row>
    <row r="388" spans="1:27" ht="24.9" customHeight="1">
      <c r="A388" s="179">
        <v>19</v>
      </c>
      <c r="B388" s="180" t="s">
        <v>107</v>
      </c>
      <c r="C388" s="61">
        <v>1</v>
      </c>
      <c r="D388" s="65" t="s">
        <v>898</v>
      </c>
      <c r="E388" s="65">
        <v>3295188.8842000002</v>
      </c>
      <c r="F388" s="65">
        <f t="shared" ref="F388:F412" si="98">-11651464.66</f>
        <v>-11651464.66</v>
      </c>
      <c r="G388" s="65">
        <v>124818019.43099999</v>
      </c>
      <c r="H388" s="65">
        <v>6359387.0187999997</v>
      </c>
      <c r="I388" s="65">
        <v>3843396.2494000001</v>
      </c>
      <c r="J388" s="65">
        <v>0</v>
      </c>
      <c r="K388" s="65">
        <f t="shared" si="93"/>
        <v>3843396.2494000001</v>
      </c>
      <c r="L388" s="78">
        <v>164126622.09349999</v>
      </c>
      <c r="M388" s="70">
        <f t="shared" si="85"/>
        <v>290791149.0169</v>
      </c>
      <c r="N388" s="69"/>
      <c r="O388" s="182"/>
      <c r="P388" s="71">
        <v>17</v>
      </c>
      <c r="Q388" s="182"/>
      <c r="R388" s="65" t="s">
        <v>899</v>
      </c>
      <c r="S388" s="65">
        <v>3750982.9188000001</v>
      </c>
      <c r="T388" s="65">
        <v>0</v>
      </c>
      <c r="U388" s="65">
        <v>142082980.76640001</v>
      </c>
      <c r="V388" s="65">
        <v>5060306.6116000004</v>
      </c>
      <c r="W388" s="65">
        <v>4375018.9106000001</v>
      </c>
      <c r="X388" s="65">
        <v>0</v>
      </c>
      <c r="Y388" s="65">
        <f t="shared" si="90"/>
        <v>4375018.9106000001</v>
      </c>
      <c r="Z388" s="65">
        <v>140789454.67750001</v>
      </c>
      <c r="AA388" s="70">
        <f t="shared" si="86"/>
        <v>296058743.88489997</v>
      </c>
    </row>
    <row r="389" spans="1:27" ht="24.9" customHeight="1">
      <c r="A389" s="179"/>
      <c r="B389" s="181"/>
      <c r="C389" s="61">
        <v>2</v>
      </c>
      <c r="D389" s="65" t="s">
        <v>900</v>
      </c>
      <c r="E389" s="65">
        <v>3375139.4090999998</v>
      </c>
      <c r="F389" s="65">
        <f t="shared" si="98"/>
        <v>-11651464.66</v>
      </c>
      <c r="G389" s="65">
        <v>127846454.68189999</v>
      </c>
      <c r="H389" s="65">
        <v>6541484.6688999999</v>
      </c>
      <c r="I389" s="65">
        <v>3936647.8228000002</v>
      </c>
      <c r="J389" s="65">
        <v>0</v>
      </c>
      <c r="K389" s="65">
        <f t="shared" ref="K389:K412" si="99">I389-J389</f>
        <v>3936647.8228000002</v>
      </c>
      <c r="L389" s="78">
        <v>169278414.83140001</v>
      </c>
      <c r="M389" s="70">
        <f t="shared" si="85"/>
        <v>299326676.75410002</v>
      </c>
      <c r="N389" s="69"/>
      <c r="O389" s="61"/>
      <c r="P389" s="173"/>
      <c r="Q389" s="174"/>
      <c r="R389" s="66"/>
      <c r="S389" s="66">
        <f t="shared" ref="S389:W389" si="100">SUM(S372:S388)</f>
        <v>63544140.592100002</v>
      </c>
      <c r="T389" s="66">
        <f t="shared" si="100"/>
        <v>0</v>
      </c>
      <c r="U389" s="66">
        <f t="shared" si="100"/>
        <v>2406980010.5500002</v>
      </c>
      <c r="V389" s="66">
        <f t="shared" si="100"/>
        <v>90949773.653999999</v>
      </c>
      <c r="W389" s="66">
        <f t="shared" si="100"/>
        <v>74115724.534400001</v>
      </c>
      <c r="X389" s="66">
        <f t="shared" ref="X389" si="101">SUM(X372:X388)</f>
        <v>0</v>
      </c>
      <c r="Y389" s="66">
        <f t="shared" si="90"/>
        <v>74115724.534400001</v>
      </c>
      <c r="Z389" s="66">
        <f>SUM(Z372:Z388)</f>
        <v>2532743334.2133999</v>
      </c>
      <c r="AA389" s="66">
        <f>SUM(AA372:AA388)</f>
        <v>5168332983.5438995</v>
      </c>
    </row>
    <row r="390" spans="1:27" ht="24.9" customHeight="1">
      <c r="A390" s="179"/>
      <c r="B390" s="181"/>
      <c r="C390" s="61">
        <v>3</v>
      </c>
      <c r="D390" s="65" t="s">
        <v>901</v>
      </c>
      <c r="E390" s="65">
        <v>3077462.1863000002</v>
      </c>
      <c r="F390" s="65">
        <f t="shared" si="98"/>
        <v>-11651464.66</v>
      </c>
      <c r="G390" s="65">
        <v>116570778.935</v>
      </c>
      <c r="H390" s="65">
        <v>6231022.7287999997</v>
      </c>
      <c r="I390" s="65">
        <v>3589447.2337000002</v>
      </c>
      <c r="J390" s="65">
        <v>0</v>
      </c>
      <c r="K390" s="65">
        <f t="shared" si="99"/>
        <v>3589447.2337000002</v>
      </c>
      <c r="L390" s="78">
        <v>160495019.94490001</v>
      </c>
      <c r="M390" s="70">
        <f t="shared" si="85"/>
        <v>278312266.36870003</v>
      </c>
      <c r="N390" s="69"/>
      <c r="O390" s="180">
        <v>36</v>
      </c>
      <c r="P390" s="71">
        <v>1</v>
      </c>
      <c r="Q390" s="180" t="s">
        <v>124</v>
      </c>
      <c r="R390" s="65" t="s">
        <v>902</v>
      </c>
      <c r="S390" s="65">
        <v>3530689.2754000002</v>
      </c>
      <c r="T390" s="65">
        <v>0</v>
      </c>
      <c r="U390" s="65">
        <v>133738507.28399999</v>
      </c>
      <c r="V390" s="65">
        <v>5455540.3591</v>
      </c>
      <c r="W390" s="65">
        <v>4118075.8968000002</v>
      </c>
      <c r="X390" s="65">
        <v>0</v>
      </c>
      <c r="Y390" s="65">
        <f t="shared" si="90"/>
        <v>4118075.8968000002</v>
      </c>
      <c r="Z390" s="65">
        <v>146332591.15400001</v>
      </c>
      <c r="AA390" s="70">
        <f t="shared" si="86"/>
        <v>293175403.96929997</v>
      </c>
    </row>
    <row r="391" spans="1:27" ht="24.9" customHeight="1">
      <c r="A391" s="179"/>
      <c r="B391" s="181"/>
      <c r="C391" s="61">
        <v>4</v>
      </c>
      <c r="D391" s="65" t="s">
        <v>903</v>
      </c>
      <c r="E391" s="65">
        <v>3338621.0151999998</v>
      </c>
      <c r="F391" s="65">
        <f t="shared" si="98"/>
        <v>-11651464.66</v>
      </c>
      <c r="G391" s="65">
        <v>126463179.3212</v>
      </c>
      <c r="H391" s="65">
        <v>6526772.2339000003</v>
      </c>
      <c r="I391" s="65">
        <v>3894054.0101000001</v>
      </c>
      <c r="J391" s="65">
        <v>0</v>
      </c>
      <c r="K391" s="65">
        <f t="shared" si="99"/>
        <v>3894054.0101000001</v>
      </c>
      <c r="L391" s="78">
        <v>168862179.82879999</v>
      </c>
      <c r="M391" s="70">
        <f t="shared" si="85"/>
        <v>297433341.74919999</v>
      </c>
      <c r="N391" s="69"/>
      <c r="O391" s="181"/>
      <c r="P391" s="71">
        <v>2</v>
      </c>
      <c r="Q391" s="181"/>
      <c r="R391" s="65" t="s">
        <v>904</v>
      </c>
      <c r="S391" s="65">
        <v>3418589.6562999999</v>
      </c>
      <c r="T391" s="65">
        <v>0</v>
      </c>
      <c r="U391" s="65">
        <v>129492300.79009999</v>
      </c>
      <c r="V391" s="65">
        <v>5962914.7119000005</v>
      </c>
      <c r="W391" s="65">
        <v>3987326.7133999998</v>
      </c>
      <c r="X391" s="65">
        <v>0</v>
      </c>
      <c r="Y391" s="65">
        <f t="shared" si="90"/>
        <v>3987326.7133999998</v>
      </c>
      <c r="Z391" s="65">
        <v>160686908.7696</v>
      </c>
      <c r="AA391" s="70">
        <f t="shared" si="86"/>
        <v>303548040.64130002</v>
      </c>
    </row>
    <row r="392" spans="1:27" ht="24.9" customHeight="1">
      <c r="A392" s="179"/>
      <c r="B392" s="181"/>
      <c r="C392" s="61">
        <v>5</v>
      </c>
      <c r="D392" s="65" t="s">
        <v>905</v>
      </c>
      <c r="E392" s="65">
        <v>4046518.5750000002</v>
      </c>
      <c r="F392" s="65">
        <f t="shared" si="98"/>
        <v>-11651464.66</v>
      </c>
      <c r="G392" s="65">
        <v>153277536.3976</v>
      </c>
      <c r="H392" s="65">
        <v>7530037.5088</v>
      </c>
      <c r="I392" s="65">
        <v>4719721.6491999999</v>
      </c>
      <c r="J392" s="65">
        <v>0</v>
      </c>
      <c r="K392" s="65">
        <f t="shared" si="99"/>
        <v>4719721.6491999999</v>
      </c>
      <c r="L392" s="78">
        <v>197245933.02540001</v>
      </c>
      <c r="M392" s="70">
        <f t="shared" ref="M392:M412" si="102">E392+F392+G392+H392+K392+L392</f>
        <v>355168282.49599999</v>
      </c>
      <c r="N392" s="69"/>
      <c r="O392" s="181"/>
      <c r="P392" s="71">
        <v>3</v>
      </c>
      <c r="Q392" s="181"/>
      <c r="R392" s="65" t="s">
        <v>906</v>
      </c>
      <c r="S392" s="65">
        <v>4034495.7507000002</v>
      </c>
      <c r="T392" s="65">
        <v>0</v>
      </c>
      <c r="U392" s="65">
        <v>152822125.43869999</v>
      </c>
      <c r="V392" s="65">
        <v>6244065.4792999998</v>
      </c>
      <c r="W392" s="65">
        <v>4705698.6357000005</v>
      </c>
      <c r="X392" s="65">
        <v>0</v>
      </c>
      <c r="Y392" s="65">
        <f t="shared" si="90"/>
        <v>4705698.6357000005</v>
      </c>
      <c r="Z392" s="65">
        <v>168641050.3046</v>
      </c>
      <c r="AA392" s="70">
        <f t="shared" ref="AA392:AA412" si="103">S392+T392+U392+V392+Y392+Z392</f>
        <v>336447435.60900003</v>
      </c>
    </row>
    <row r="393" spans="1:27" ht="24.9" customHeight="1">
      <c r="A393" s="179"/>
      <c r="B393" s="181"/>
      <c r="C393" s="61">
        <v>6</v>
      </c>
      <c r="D393" s="65" t="s">
        <v>907</v>
      </c>
      <c r="E393" s="65">
        <v>3223881.2543000001</v>
      </c>
      <c r="F393" s="65">
        <f t="shared" si="98"/>
        <v>-11651464.66</v>
      </c>
      <c r="G393" s="65">
        <v>122116967.24860001</v>
      </c>
      <c r="H393" s="65">
        <v>6322480.8641999997</v>
      </c>
      <c r="I393" s="65">
        <v>3760225.4550999999</v>
      </c>
      <c r="J393" s="65">
        <v>0</v>
      </c>
      <c r="K393" s="65">
        <f t="shared" si="99"/>
        <v>3760225.4550999999</v>
      </c>
      <c r="L393" s="78">
        <v>163082496.2676</v>
      </c>
      <c r="M393" s="70">
        <f t="shared" si="102"/>
        <v>286854586.42979997</v>
      </c>
      <c r="N393" s="69"/>
      <c r="O393" s="181"/>
      <c r="P393" s="71">
        <v>4</v>
      </c>
      <c r="Q393" s="181"/>
      <c r="R393" s="65" t="s">
        <v>908</v>
      </c>
      <c r="S393" s="65">
        <v>4452906.3051000005</v>
      </c>
      <c r="T393" s="65">
        <v>0</v>
      </c>
      <c r="U393" s="65">
        <v>168671042.92390001</v>
      </c>
      <c r="V393" s="65">
        <v>6770302.2198999999</v>
      </c>
      <c r="W393" s="65">
        <v>5193718.4769000001</v>
      </c>
      <c r="X393" s="65">
        <v>0</v>
      </c>
      <c r="Y393" s="65">
        <f t="shared" si="90"/>
        <v>5193718.4769000001</v>
      </c>
      <c r="Z393" s="65">
        <v>183529010.78690001</v>
      </c>
      <c r="AA393" s="70">
        <f t="shared" si="103"/>
        <v>368616980.71270001</v>
      </c>
    </row>
    <row r="394" spans="1:27" ht="24.9" customHeight="1">
      <c r="A394" s="179"/>
      <c r="B394" s="181"/>
      <c r="C394" s="61">
        <v>7</v>
      </c>
      <c r="D394" s="65" t="s">
        <v>909</v>
      </c>
      <c r="E394" s="65">
        <v>5203695.0044999998</v>
      </c>
      <c r="F394" s="65">
        <f t="shared" si="98"/>
        <v>-11651464.66</v>
      </c>
      <c r="G394" s="65">
        <v>197110067.74149999</v>
      </c>
      <c r="H394" s="65">
        <v>9140878.5968999993</v>
      </c>
      <c r="I394" s="65">
        <v>6069412.8822999997</v>
      </c>
      <c r="J394" s="65">
        <v>0</v>
      </c>
      <c r="K394" s="65">
        <f t="shared" si="99"/>
        <v>6069412.8822999997</v>
      </c>
      <c r="L394" s="78">
        <v>242818840.8382</v>
      </c>
      <c r="M394" s="70">
        <f t="shared" si="102"/>
        <v>448691430.4034</v>
      </c>
      <c r="N394" s="69"/>
      <c r="O394" s="181"/>
      <c r="P394" s="71">
        <v>5</v>
      </c>
      <c r="Q394" s="181"/>
      <c r="R394" s="65" t="s">
        <v>910</v>
      </c>
      <c r="S394" s="65">
        <v>3875780.3846999998</v>
      </c>
      <c r="T394" s="65">
        <v>0</v>
      </c>
      <c r="U394" s="65">
        <v>146810167.29969999</v>
      </c>
      <c r="V394" s="65">
        <v>6163408.5905999998</v>
      </c>
      <c r="W394" s="65">
        <v>4520578.4304999998</v>
      </c>
      <c r="X394" s="65">
        <v>0</v>
      </c>
      <c r="Y394" s="65">
        <f t="shared" si="90"/>
        <v>4520578.4304999998</v>
      </c>
      <c r="Z394" s="65">
        <v>166359156.0936</v>
      </c>
      <c r="AA394" s="70">
        <f t="shared" si="103"/>
        <v>327729090.79909998</v>
      </c>
    </row>
    <row r="395" spans="1:27" ht="24.9" customHeight="1">
      <c r="A395" s="179"/>
      <c r="B395" s="181"/>
      <c r="C395" s="61">
        <v>8</v>
      </c>
      <c r="D395" s="65" t="s">
        <v>911</v>
      </c>
      <c r="E395" s="65">
        <v>3545359.5554999998</v>
      </c>
      <c r="F395" s="65">
        <f t="shared" si="98"/>
        <v>-11651464.66</v>
      </c>
      <c r="G395" s="65">
        <v>134294200.86210001</v>
      </c>
      <c r="H395" s="65">
        <v>6744036.4693</v>
      </c>
      <c r="I395" s="65">
        <v>4135186.8125999998</v>
      </c>
      <c r="J395" s="65">
        <v>0</v>
      </c>
      <c r="K395" s="65">
        <f t="shared" si="99"/>
        <v>4135186.8125999998</v>
      </c>
      <c r="L395" s="78">
        <v>175008883.58939999</v>
      </c>
      <c r="M395" s="70">
        <f t="shared" si="102"/>
        <v>312076202.62889999</v>
      </c>
      <c r="N395" s="69"/>
      <c r="O395" s="181"/>
      <c r="P395" s="71">
        <v>6</v>
      </c>
      <c r="Q395" s="181"/>
      <c r="R395" s="65" t="s">
        <v>912</v>
      </c>
      <c r="S395" s="65">
        <v>5381744.3759000003</v>
      </c>
      <c r="T395" s="65">
        <v>0</v>
      </c>
      <c r="U395" s="65">
        <v>203854376.09400001</v>
      </c>
      <c r="V395" s="65">
        <v>8194304.4791000001</v>
      </c>
      <c r="W395" s="65">
        <v>6277083.6140999999</v>
      </c>
      <c r="X395" s="65">
        <v>0</v>
      </c>
      <c r="Y395" s="65">
        <f t="shared" si="90"/>
        <v>6277083.6140999999</v>
      </c>
      <c r="Z395" s="65">
        <v>223815991.39789999</v>
      </c>
      <c r="AA395" s="70">
        <f t="shared" si="103"/>
        <v>447523499.96100003</v>
      </c>
    </row>
    <row r="396" spans="1:27" ht="24.9" customHeight="1">
      <c r="A396" s="179"/>
      <c r="B396" s="181"/>
      <c r="C396" s="61">
        <v>9</v>
      </c>
      <c r="D396" s="65" t="s">
        <v>913</v>
      </c>
      <c r="E396" s="65">
        <v>3811123.9010000001</v>
      </c>
      <c r="F396" s="65">
        <f t="shared" si="98"/>
        <v>-11651464.66</v>
      </c>
      <c r="G396" s="65">
        <v>144361052.99219999</v>
      </c>
      <c r="H396" s="65">
        <v>6942108.5948000001</v>
      </c>
      <c r="I396" s="65">
        <v>4445165.3068000004</v>
      </c>
      <c r="J396" s="65">
        <v>0</v>
      </c>
      <c r="K396" s="65">
        <f t="shared" si="99"/>
        <v>4445165.3068000004</v>
      </c>
      <c r="L396" s="78">
        <v>180612616.1873</v>
      </c>
      <c r="M396" s="70">
        <f t="shared" si="102"/>
        <v>328520602.32209998</v>
      </c>
      <c r="N396" s="69"/>
      <c r="O396" s="181"/>
      <c r="P396" s="71">
        <v>7</v>
      </c>
      <c r="Q396" s="181"/>
      <c r="R396" s="65" t="s">
        <v>914</v>
      </c>
      <c r="S396" s="65">
        <v>4087201.3713000002</v>
      </c>
      <c r="T396" s="65">
        <v>0</v>
      </c>
      <c r="U396" s="65">
        <v>154818554.5986</v>
      </c>
      <c r="V396" s="65">
        <v>7036922.4680000003</v>
      </c>
      <c r="W396" s="65">
        <v>4767172.6791000003</v>
      </c>
      <c r="X396" s="65">
        <v>0</v>
      </c>
      <c r="Y396" s="65">
        <f t="shared" si="90"/>
        <v>4767172.6791000003</v>
      </c>
      <c r="Z396" s="65">
        <v>191072063.96529999</v>
      </c>
      <c r="AA396" s="70">
        <f t="shared" si="103"/>
        <v>361781915.08230001</v>
      </c>
    </row>
    <row r="397" spans="1:27" ht="24.9" customHeight="1">
      <c r="A397" s="179"/>
      <c r="B397" s="181"/>
      <c r="C397" s="61">
        <v>10</v>
      </c>
      <c r="D397" s="65" t="s">
        <v>915</v>
      </c>
      <c r="E397" s="65">
        <v>3837815.9330000002</v>
      </c>
      <c r="F397" s="65">
        <f t="shared" si="98"/>
        <v>-11651464.66</v>
      </c>
      <c r="G397" s="65">
        <v>145372116.90740001</v>
      </c>
      <c r="H397" s="65">
        <v>7197768.4199999999</v>
      </c>
      <c r="I397" s="65">
        <v>4476297.9852</v>
      </c>
      <c r="J397" s="65">
        <v>0</v>
      </c>
      <c r="K397" s="65">
        <f t="shared" si="99"/>
        <v>4476297.9852</v>
      </c>
      <c r="L397" s="78">
        <v>187845583.9386</v>
      </c>
      <c r="M397" s="70">
        <f t="shared" si="102"/>
        <v>337078118.52420002</v>
      </c>
      <c r="N397" s="69"/>
      <c r="O397" s="181"/>
      <c r="P397" s="71">
        <v>8</v>
      </c>
      <c r="Q397" s="181"/>
      <c r="R397" s="65" t="s">
        <v>829</v>
      </c>
      <c r="S397" s="65">
        <v>3708204.5074999998</v>
      </c>
      <c r="T397" s="65">
        <v>0</v>
      </c>
      <c r="U397" s="65">
        <v>140462583.037</v>
      </c>
      <c r="V397" s="65">
        <v>5868705.1009999998</v>
      </c>
      <c r="W397" s="65">
        <v>4325123.6262999997</v>
      </c>
      <c r="X397" s="65">
        <v>0</v>
      </c>
      <c r="Y397" s="65">
        <f t="shared" si="90"/>
        <v>4325123.6262999997</v>
      </c>
      <c r="Z397" s="65">
        <v>158021589.42480001</v>
      </c>
      <c r="AA397" s="70">
        <f t="shared" si="103"/>
        <v>312386205.69660002</v>
      </c>
    </row>
    <row r="398" spans="1:27" ht="24.9" customHeight="1">
      <c r="A398" s="179"/>
      <c r="B398" s="181"/>
      <c r="C398" s="61">
        <v>11</v>
      </c>
      <c r="D398" s="65" t="s">
        <v>916</v>
      </c>
      <c r="E398" s="65">
        <v>3557124.9621000001</v>
      </c>
      <c r="F398" s="65">
        <f t="shared" si="98"/>
        <v>-11651464.66</v>
      </c>
      <c r="G398" s="65">
        <v>134739861.12740001</v>
      </c>
      <c r="H398" s="65">
        <v>6098383.4189999998</v>
      </c>
      <c r="I398" s="65">
        <v>4148909.5827000001</v>
      </c>
      <c r="J398" s="65">
        <v>0</v>
      </c>
      <c r="K398" s="65">
        <f t="shared" si="99"/>
        <v>4148909.5827000001</v>
      </c>
      <c r="L398" s="78">
        <v>156742471.61309999</v>
      </c>
      <c r="M398" s="70">
        <f t="shared" si="102"/>
        <v>293635286.04430002</v>
      </c>
      <c r="N398" s="69"/>
      <c r="O398" s="181"/>
      <c r="P398" s="71">
        <v>9</v>
      </c>
      <c r="Q398" s="181"/>
      <c r="R398" s="65" t="s">
        <v>917</v>
      </c>
      <c r="S398" s="65">
        <v>4008673.9367999998</v>
      </c>
      <c r="T398" s="65">
        <v>0</v>
      </c>
      <c r="U398" s="65">
        <v>151844024.4032</v>
      </c>
      <c r="V398" s="65">
        <v>6235185.7176000001</v>
      </c>
      <c r="W398" s="65">
        <v>4675580.9501999998</v>
      </c>
      <c r="X398" s="65">
        <v>0</v>
      </c>
      <c r="Y398" s="65">
        <f t="shared" si="90"/>
        <v>4675580.9501999998</v>
      </c>
      <c r="Z398" s="65">
        <v>168389829.64219999</v>
      </c>
      <c r="AA398" s="70">
        <f t="shared" si="103"/>
        <v>335153294.64999998</v>
      </c>
    </row>
    <row r="399" spans="1:27" ht="24.9" customHeight="1">
      <c r="A399" s="179"/>
      <c r="B399" s="181"/>
      <c r="C399" s="61">
        <v>12</v>
      </c>
      <c r="D399" s="65" t="s">
        <v>918</v>
      </c>
      <c r="E399" s="65">
        <v>3484858.0943999998</v>
      </c>
      <c r="F399" s="65">
        <f t="shared" si="98"/>
        <v>-11651464.66</v>
      </c>
      <c r="G399" s="65">
        <v>132002474.0988</v>
      </c>
      <c r="H399" s="65">
        <v>6640117.1061000004</v>
      </c>
      <c r="I399" s="65">
        <v>4064619.9657999999</v>
      </c>
      <c r="J399" s="65">
        <v>0</v>
      </c>
      <c r="K399" s="65">
        <f t="shared" si="99"/>
        <v>4064619.9657999999</v>
      </c>
      <c r="L399" s="78">
        <v>172068862.00940001</v>
      </c>
      <c r="M399" s="70">
        <f t="shared" si="102"/>
        <v>306609466.61449999</v>
      </c>
      <c r="N399" s="69"/>
      <c r="O399" s="181"/>
      <c r="P399" s="71">
        <v>10</v>
      </c>
      <c r="Q399" s="181"/>
      <c r="R399" s="65" t="s">
        <v>919</v>
      </c>
      <c r="S399" s="65">
        <v>5291122.6763000004</v>
      </c>
      <c r="T399" s="65">
        <v>0</v>
      </c>
      <c r="U399" s="65">
        <v>200421728.8416</v>
      </c>
      <c r="V399" s="65">
        <v>7156679.8699000003</v>
      </c>
      <c r="W399" s="65">
        <v>6171385.5455999998</v>
      </c>
      <c r="X399" s="65">
        <v>0</v>
      </c>
      <c r="Y399" s="65">
        <f t="shared" si="90"/>
        <v>6171385.5455999998</v>
      </c>
      <c r="Z399" s="65">
        <v>194460165.4206</v>
      </c>
      <c r="AA399" s="70">
        <f t="shared" si="103"/>
        <v>413501082.35399997</v>
      </c>
    </row>
    <row r="400" spans="1:27" ht="24.9" customHeight="1">
      <c r="A400" s="179"/>
      <c r="B400" s="181"/>
      <c r="C400" s="61">
        <v>13</v>
      </c>
      <c r="D400" s="65" t="s">
        <v>920</v>
      </c>
      <c r="E400" s="65">
        <v>3641184.0077999998</v>
      </c>
      <c r="F400" s="65">
        <f t="shared" si="98"/>
        <v>-11651464.66</v>
      </c>
      <c r="G400" s="65">
        <v>137923922.48640001</v>
      </c>
      <c r="H400" s="65">
        <v>6779134.8362999996</v>
      </c>
      <c r="I400" s="65">
        <v>4246953.1947999997</v>
      </c>
      <c r="J400" s="65">
        <v>0</v>
      </c>
      <c r="K400" s="65">
        <f t="shared" si="99"/>
        <v>4246953.1947999997</v>
      </c>
      <c r="L400" s="78">
        <v>176001864.61970001</v>
      </c>
      <c r="M400" s="70">
        <f t="shared" si="102"/>
        <v>316941594.48500001</v>
      </c>
      <c r="N400" s="69"/>
      <c r="O400" s="181"/>
      <c r="P400" s="71">
        <v>11</v>
      </c>
      <c r="Q400" s="181"/>
      <c r="R400" s="65" t="s">
        <v>921</v>
      </c>
      <c r="S400" s="65">
        <v>3303671.003</v>
      </c>
      <c r="T400" s="65">
        <v>0</v>
      </c>
      <c r="U400" s="65">
        <v>125139312.4786</v>
      </c>
      <c r="V400" s="65">
        <v>5380147.6568999998</v>
      </c>
      <c r="W400" s="65">
        <v>3853289.5044999998</v>
      </c>
      <c r="X400" s="65">
        <v>0</v>
      </c>
      <c r="Y400" s="65">
        <f t="shared" ref="Y400:Y411" si="104">W400-X400</f>
        <v>3853289.5044999998</v>
      </c>
      <c r="Z400" s="65">
        <v>144199628.01429999</v>
      </c>
      <c r="AA400" s="70">
        <f t="shared" si="103"/>
        <v>281876048.6573</v>
      </c>
    </row>
    <row r="401" spans="1:27" ht="24.9" customHeight="1">
      <c r="A401" s="179"/>
      <c r="B401" s="181"/>
      <c r="C401" s="61">
        <v>14</v>
      </c>
      <c r="D401" s="65" t="s">
        <v>922</v>
      </c>
      <c r="E401" s="65">
        <v>3247952.4742999999</v>
      </c>
      <c r="F401" s="65">
        <f t="shared" si="98"/>
        <v>-11651464.66</v>
      </c>
      <c r="G401" s="65">
        <v>123028757.77339999</v>
      </c>
      <c r="H401" s="65">
        <v>6227077.4313000003</v>
      </c>
      <c r="I401" s="65">
        <v>3788301.3073999998</v>
      </c>
      <c r="J401" s="65">
        <v>0</v>
      </c>
      <c r="K401" s="65">
        <f t="shared" si="99"/>
        <v>3788301.3073999998</v>
      </c>
      <c r="L401" s="78">
        <v>160383402.05779999</v>
      </c>
      <c r="M401" s="70">
        <f t="shared" si="102"/>
        <v>285024026.38419998</v>
      </c>
      <c r="N401" s="69"/>
      <c r="O401" s="181"/>
      <c r="P401" s="71">
        <v>12</v>
      </c>
      <c r="Q401" s="181"/>
      <c r="R401" s="65" t="s">
        <v>923</v>
      </c>
      <c r="S401" s="65">
        <v>3815794.6135999998</v>
      </c>
      <c r="T401" s="65">
        <v>0</v>
      </c>
      <c r="U401" s="65">
        <v>144537974.29210001</v>
      </c>
      <c r="V401" s="65">
        <v>6284371.1842</v>
      </c>
      <c r="W401" s="65">
        <v>4450613.0672000004</v>
      </c>
      <c r="X401" s="65">
        <v>0</v>
      </c>
      <c r="Y401" s="65">
        <f t="shared" si="104"/>
        <v>4450613.0672000004</v>
      </c>
      <c r="Z401" s="65">
        <v>169781354.07929999</v>
      </c>
      <c r="AA401" s="70">
        <f t="shared" si="103"/>
        <v>328870107.23640001</v>
      </c>
    </row>
    <row r="402" spans="1:27" ht="24.9" customHeight="1">
      <c r="A402" s="179"/>
      <c r="B402" s="181"/>
      <c r="C402" s="61">
        <v>15</v>
      </c>
      <c r="D402" s="65" t="s">
        <v>924</v>
      </c>
      <c r="E402" s="65">
        <v>3231003.8725999999</v>
      </c>
      <c r="F402" s="65">
        <f t="shared" si="98"/>
        <v>-11651464.66</v>
      </c>
      <c r="G402" s="65">
        <v>122386763.9567</v>
      </c>
      <c r="H402" s="65">
        <v>5704001.4765999997</v>
      </c>
      <c r="I402" s="65">
        <v>3768533.0348999999</v>
      </c>
      <c r="J402" s="65">
        <v>0</v>
      </c>
      <c r="K402" s="65">
        <f t="shared" si="99"/>
        <v>3768533.0348999999</v>
      </c>
      <c r="L402" s="78">
        <v>145584864.55129999</v>
      </c>
      <c r="M402" s="70">
        <f t="shared" si="102"/>
        <v>269023702.23210001</v>
      </c>
      <c r="N402" s="69"/>
      <c r="O402" s="181"/>
      <c r="P402" s="71">
        <v>13</v>
      </c>
      <c r="Q402" s="181"/>
      <c r="R402" s="65" t="s">
        <v>925</v>
      </c>
      <c r="S402" s="65">
        <v>4042708.9523999998</v>
      </c>
      <c r="T402" s="65">
        <v>0</v>
      </c>
      <c r="U402" s="65">
        <v>153133232.211</v>
      </c>
      <c r="V402" s="65">
        <v>6862294.7328000003</v>
      </c>
      <c r="W402" s="65">
        <v>4715278.2348999996</v>
      </c>
      <c r="X402" s="65">
        <v>0</v>
      </c>
      <c r="Y402" s="65">
        <f t="shared" si="104"/>
        <v>4715278.2348999996</v>
      </c>
      <c r="Z402" s="65">
        <v>186131605.38240001</v>
      </c>
      <c r="AA402" s="70">
        <f t="shared" si="103"/>
        <v>354885119.51349998</v>
      </c>
    </row>
    <row r="403" spans="1:27" ht="24.9" customHeight="1">
      <c r="A403" s="179"/>
      <c r="B403" s="181"/>
      <c r="C403" s="61">
        <v>16</v>
      </c>
      <c r="D403" s="65" t="s">
        <v>926</v>
      </c>
      <c r="E403" s="65">
        <v>3491974.8461000002</v>
      </c>
      <c r="F403" s="65">
        <f t="shared" si="98"/>
        <v>-11651464.66</v>
      </c>
      <c r="G403" s="65">
        <v>132272048.5905</v>
      </c>
      <c r="H403" s="65">
        <v>6664994.0828</v>
      </c>
      <c r="I403" s="65">
        <v>4072920.7031</v>
      </c>
      <c r="J403" s="65">
        <v>0</v>
      </c>
      <c r="K403" s="65">
        <f t="shared" si="99"/>
        <v>4072920.7031</v>
      </c>
      <c r="L403" s="78">
        <v>172772665.8624</v>
      </c>
      <c r="M403" s="70">
        <f t="shared" si="102"/>
        <v>307623139.4249</v>
      </c>
      <c r="N403" s="69"/>
      <c r="O403" s="182"/>
      <c r="P403" s="71">
        <v>14</v>
      </c>
      <c r="Q403" s="182"/>
      <c r="R403" s="65" t="s">
        <v>927</v>
      </c>
      <c r="S403" s="65">
        <v>4464796.0232999995</v>
      </c>
      <c r="T403" s="65">
        <v>0</v>
      </c>
      <c r="U403" s="65">
        <v>169121411.96810001</v>
      </c>
      <c r="V403" s="65">
        <v>7178703.0434999997</v>
      </c>
      <c r="W403" s="65">
        <v>5207586.2396999998</v>
      </c>
      <c r="X403" s="65">
        <v>0</v>
      </c>
      <c r="Y403" s="65">
        <f t="shared" si="104"/>
        <v>5207586.2396999998</v>
      </c>
      <c r="Z403" s="65">
        <v>195083231.2631</v>
      </c>
      <c r="AA403" s="70">
        <f t="shared" si="103"/>
        <v>381055728.5377</v>
      </c>
    </row>
    <row r="404" spans="1:27" ht="24.9" customHeight="1">
      <c r="A404" s="179"/>
      <c r="B404" s="181"/>
      <c r="C404" s="61">
        <v>17</v>
      </c>
      <c r="D404" s="65" t="s">
        <v>928</v>
      </c>
      <c r="E404" s="65">
        <v>3987593.2017999999</v>
      </c>
      <c r="F404" s="65">
        <f t="shared" si="98"/>
        <v>-11651464.66</v>
      </c>
      <c r="G404" s="65">
        <v>151045510.06150001</v>
      </c>
      <c r="H404" s="65">
        <v>7586545.0838000001</v>
      </c>
      <c r="I404" s="65">
        <v>4650993.0979000004</v>
      </c>
      <c r="J404" s="65">
        <v>0</v>
      </c>
      <c r="K404" s="65">
        <f t="shared" si="99"/>
        <v>4650993.0979000004</v>
      </c>
      <c r="L404" s="78">
        <v>198844609.9677</v>
      </c>
      <c r="M404" s="70">
        <f t="shared" si="102"/>
        <v>354463786.75269997</v>
      </c>
      <c r="N404" s="69"/>
      <c r="O404" s="61"/>
      <c r="P404" s="173" t="s">
        <v>929</v>
      </c>
      <c r="Q404" s="174"/>
      <c r="R404" s="66"/>
      <c r="S404" s="66">
        <f t="shared" ref="S404:W404" si="105">SUM(S390:S403)</f>
        <v>57416378.8323</v>
      </c>
      <c r="T404" s="66">
        <f t="shared" si="105"/>
        <v>0</v>
      </c>
      <c r="U404" s="66">
        <f t="shared" si="105"/>
        <v>2174867341.6606002</v>
      </c>
      <c r="V404" s="66">
        <f t="shared" si="105"/>
        <v>90793545.613800004</v>
      </c>
      <c r="W404" s="66">
        <f t="shared" si="105"/>
        <v>66968511.6149</v>
      </c>
      <c r="X404" s="66">
        <f t="shared" ref="X404:AA404" si="106">SUM(X390:X403)</f>
        <v>0</v>
      </c>
      <c r="Y404" s="66">
        <f t="shared" si="104"/>
        <v>66968511.6149</v>
      </c>
      <c r="Z404" s="66">
        <f t="shared" si="106"/>
        <v>2456504175.6985998</v>
      </c>
      <c r="AA404" s="66">
        <f t="shared" si="106"/>
        <v>4846549953.4202003</v>
      </c>
    </row>
    <row r="405" spans="1:27" ht="24.9" customHeight="1">
      <c r="A405" s="179"/>
      <c r="B405" s="181"/>
      <c r="C405" s="61">
        <v>18</v>
      </c>
      <c r="D405" s="65" t="s">
        <v>930</v>
      </c>
      <c r="E405" s="65">
        <v>4794170.34</v>
      </c>
      <c r="F405" s="65">
        <f t="shared" si="98"/>
        <v>-11651464.66</v>
      </c>
      <c r="G405" s="65">
        <v>181597737.6997</v>
      </c>
      <c r="H405" s="65">
        <v>8496010.0581</v>
      </c>
      <c r="I405" s="65">
        <v>5591757.2412</v>
      </c>
      <c r="J405" s="65">
        <v>0</v>
      </c>
      <c r="K405" s="65">
        <f t="shared" si="99"/>
        <v>5591757.2412</v>
      </c>
      <c r="L405" s="78">
        <v>224574623.77329999</v>
      </c>
      <c r="M405" s="70">
        <f t="shared" si="102"/>
        <v>413402834.45230001</v>
      </c>
      <c r="N405" s="69"/>
      <c r="O405" s="180">
        <v>37</v>
      </c>
      <c r="P405" s="71">
        <v>1</v>
      </c>
      <c r="Q405" s="180" t="s">
        <v>931</v>
      </c>
      <c r="R405" s="65" t="s">
        <v>932</v>
      </c>
      <c r="S405" s="65">
        <v>2949313.7102000001</v>
      </c>
      <c r="T405" s="65">
        <v>0</v>
      </c>
      <c r="U405" s="65">
        <v>111716659.932</v>
      </c>
      <c r="V405" s="65">
        <v>15177373.9135</v>
      </c>
      <c r="W405" s="65">
        <v>3439979.2093000002</v>
      </c>
      <c r="X405" s="65">
        <v>0</v>
      </c>
      <c r="Y405" s="65">
        <f t="shared" si="104"/>
        <v>3439979.2093000002</v>
      </c>
      <c r="Z405" s="65">
        <v>413513616.36540002</v>
      </c>
      <c r="AA405" s="70">
        <f t="shared" si="103"/>
        <v>546796943.13039994</v>
      </c>
    </row>
    <row r="406" spans="1:27" ht="24.9" customHeight="1">
      <c r="A406" s="179"/>
      <c r="B406" s="181"/>
      <c r="C406" s="61">
        <v>19</v>
      </c>
      <c r="D406" s="65" t="s">
        <v>933</v>
      </c>
      <c r="E406" s="65">
        <v>3296110.5394000001</v>
      </c>
      <c r="F406" s="65">
        <f t="shared" si="98"/>
        <v>-11651464.66</v>
      </c>
      <c r="G406" s="65">
        <v>124852930.6893</v>
      </c>
      <c r="H406" s="65">
        <v>6471378.8927999996</v>
      </c>
      <c r="I406" s="65">
        <v>3844471.2368999999</v>
      </c>
      <c r="J406" s="65">
        <v>0</v>
      </c>
      <c r="K406" s="65">
        <f t="shared" si="99"/>
        <v>3844471.2368999999</v>
      </c>
      <c r="L406" s="78">
        <v>167295026.09380001</v>
      </c>
      <c r="M406" s="70">
        <f t="shared" si="102"/>
        <v>294108452.79220003</v>
      </c>
      <c r="N406" s="69"/>
      <c r="O406" s="181"/>
      <c r="P406" s="71">
        <v>2</v>
      </c>
      <c r="Q406" s="181"/>
      <c r="R406" s="65" t="s">
        <v>934</v>
      </c>
      <c r="S406" s="65">
        <v>7528899.8241999997</v>
      </c>
      <c r="T406" s="65">
        <v>0</v>
      </c>
      <c r="U406" s="65">
        <v>285186190.40810001</v>
      </c>
      <c r="V406" s="65">
        <v>23364980.4362</v>
      </c>
      <c r="W406" s="65">
        <v>8781452.7069000006</v>
      </c>
      <c r="X406" s="65">
        <v>0</v>
      </c>
      <c r="Y406" s="65">
        <f t="shared" si="104"/>
        <v>8781452.7069000006</v>
      </c>
      <c r="Z406" s="65">
        <v>645152255.34159994</v>
      </c>
      <c r="AA406" s="70">
        <f t="shared" si="103"/>
        <v>970013778.71700001</v>
      </c>
    </row>
    <row r="407" spans="1:27" ht="24.9" customHeight="1">
      <c r="A407" s="179"/>
      <c r="B407" s="181"/>
      <c r="C407" s="61">
        <v>20</v>
      </c>
      <c r="D407" s="65" t="s">
        <v>935</v>
      </c>
      <c r="E407" s="65">
        <v>3176022.0312000001</v>
      </c>
      <c r="F407" s="65">
        <f t="shared" si="98"/>
        <v>-11651464.66</v>
      </c>
      <c r="G407" s="65">
        <v>120304114.1303</v>
      </c>
      <c r="H407" s="65">
        <v>6128479.1032999996</v>
      </c>
      <c r="I407" s="65">
        <v>3704404.0847999998</v>
      </c>
      <c r="J407" s="65">
        <v>0</v>
      </c>
      <c r="K407" s="65">
        <f t="shared" si="99"/>
        <v>3704404.0847999998</v>
      </c>
      <c r="L407" s="78">
        <v>157593919.87599999</v>
      </c>
      <c r="M407" s="70">
        <f t="shared" si="102"/>
        <v>279255474.56559998</v>
      </c>
      <c r="N407" s="69"/>
      <c r="O407" s="181"/>
      <c r="P407" s="71">
        <v>3</v>
      </c>
      <c r="Q407" s="181"/>
      <c r="R407" s="65" t="s">
        <v>936</v>
      </c>
      <c r="S407" s="65">
        <v>4240823.3821</v>
      </c>
      <c r="T407" s="65">
        <v>0</v>
      </c>
      <c r="U407" s="65">
        <v>160637582.22229999</v>
      </c>
      <c r="V407" s="65">
        <v>17096266.5583</v>
      </c>
      <c r="W407" s="65">
        <v>4946352.1682000002</v>
      </c>
      <c r="X407" s="65">
        <v>0</v>
      </c>
      <c r="Y407" s="65">
        <f t="shared" si="104"/>
        <v>4946352.1682000002</v>
      </c>
      <c r="Z407" s="65">
        <v>467801726.00400001</v>
      </c>
      <c r="AA407" s="70">
        <f t="shared" si="103"/>
        <v>654722750.33490002</v>
      </c>
    </row>
    <row r="408" spans="1:27" ht="24.9" customHeight="1">
      <c r="A408" s="179"/>
      <c r="B408" s="181"/>
      <c r="C408" s="61">
        <v>21</v>
      </c>
      <c r="D408" s="65" t="s">
        <v>937</v>
      </c>
      <c r="E408" s="65">
        <v>4627496.9170000004</v>
      </c>
      <c r="F408" s="65">
        <f t="shared" si="98"/>
        <v>-11651464.66</v>
      </c>
      <c r="G408" s="65">
        <v>175284337.3811</v>
      </c>
      <c r="H408" s="65">
        <v>8535417.5540999994</v>
      </c>
      <c r="I408" s="65">
        <v>5397355.0289000003</v>
      </c>
      <c r="J408" s="65">
        <v>0</v>
      </c>
      <c r="K408" s="65">
        <f t="shared" si="99"/>
        <v>5397355.0289000003</v>
      </c>
      <c r="L408" s="78">
        <v>225689515.98289999</v>
      </c>
      <c r="M408" s="70">
        <f t="shared" si="102"/>
        <v>407882658.204</v>
      </c>
      <c r="N408" s="69"/>
      <c r="O408" s="181"/>
      <c r="P408" s="71">
        <v>4</v>
      </c>
      <c r="Q408" s="181"/>
      <c r="R408" s="65" t="s">
        <v>938</v>
      </c>
      <c r="S408" s="65">
        <v>3634441.8615999999</v>
      </c>
      <c r="T408" s="65">
        <v>0</v>
      </c>
      <c r="U408" s="65">
        <v>137668537.6302</v>
      </c>
      <c r="V408" s="65">
        <v>16306684.0529</v>
      </c>
      <c r="W408" s="65">
        <v>4239089.3847000003</v>
      </c>
      <c r="X408" s="65">
        <v>0</v>
      </c>
      <c r="Y408" s="65">
        <f t="shared" si="104"/>
        <v>4239089.3847000003</v>
      </c>
      <c r="Z408" s="65">
        <v>445463351.97299999</v>
      </c>
      <c r="AA408" s="70">
        <f t="shared" si="103"/>
        <v>607312104.90240002</v>
      </c>
    </row>
    <row r="409" spans="1:27" ht="24.9" customHeight="1">
      <c r="A409" s="179"/>
      <c r="B409" s="181"/>
      <c r="C409" s="61">
        <v>22</v>
      </c>
      <c r="D409" s="65" t="s">
        <v>939</v>
      </c>
      <c r="E409" s="65">
        <v>3079778.9859000002</v>
      </c>
      <c r="F409" s="65">
        <f t="shared" si="98"/>
        <v>-11651464.66</v>
      </c>
      <c r="G409" s="65">
        <v>116658536.6798</v>
      </c>
      <c r="H409" s="65">
        <v>5987255.6447000001</v>
      </c>
      <c r="I409" s="65">
        <v>3592149.47</v>
      </c>
      <c r="J409" s="65">
        <v>0</v>
      </c>
      <c r="K409" s="65">
        <f t="shared" si="99"/>
        <v>3592149.47</v>
      </c>
      <c r="L409" s="78">
        <v>153598514.18180001</v>
      </c>
      <c r="M409" s="70">
        <f t="shared" si="102"/>
        <v>271264770.30220002</v>
      </c>
      <c r="N409" s="69"/>
      <c r="O409" s="181"/>
      <c r="P409" s="71">
        <v>5</v>
      </c>
      <c r="Q409" s="181"/>
      <c r="R409" s="65" t="s">
        <v>940</v>
      </c>
      <c r="S409" s="65">
        <v>3453337.7598999999</v>
      </c>
      <c r="T409" s="65">
        <v>0</v>
      </c>
      <c r="U409" s="65">
        <v>130808519.56389999</v>
      </c>
      <c r="V409" s="65">
        <v>15619918.046499999</v>
      </c>
      <c r="W409" s="65">
        <v>4027855.7196999998</v>
      </c>
      <c r="X409" s="65">
        <v>0</v>
      </c>
      <c r="Y409" s="65">
        <f t="shared" si="104"/>
        <v>4027855.7196999998</v>
      </c>
      <c r="Z409" s="65">
        <v>426033797.98000002</v>
      </c>
      <c r="AA409" s="70">
        <f t="shared" si="103"/>
        <v>579943429.07000005</v>
      </c>
    </row>
    <row r="410" spans="1:27" ht="24.9" customHeight="1">
      <c r="A410" s="179"/>
      <c r="B410" s="181"/>
      <c r="C410" s="61">
        <v>23</v>
      </c>
      <c r="D410" s="65" t="s">
        <v>941</v>
      </c>
      <c r="E410" s="65">
        <v>3108127.8785999999</v>
      </c>
      <c r="F410" s="65">
        <f t="shared" si="98"/>
        <v>-11651464.66</v>
      </c>
      <c r="G410" s="65">
        <v>117732360.5968</v>
      </c>
      <c r="H410" s="65">
        <v>5934147.6200000001</v>
      </c>
      <c r="I410" s="65">
        <v>3625214.6543000001</v>
      </c>
      <c r="J410" s="65">
        <v>0</v>
      </c>
      <c r="K410" s="65">
        <f t="shared" si="99"/>
        <v>3625214.6543000001</v>
      </c>
      <c r="L410" s="78">
        <v>152096015.18830001</v>
      </c>
      <c r="M410" s="70">
        <f t="shared" si="102"/>
        <v>270844401.278</v>
      </c>
      <c r="N410" s="69"/>
      <c r="O410" s="182"/>
      <c r="P410" s="71">
        <v>6</v>
      </c>
      <c r="Q410" s="182"/>
      <c r="R410" s="65" t="s">
        <v>942</v>
      </c>
      <c r="S410" s="65">
        <v>3552234.2788</v>
      </c>
      <c r="T410" s="65">
        <v>0</v>
      </c>
      <c r="U410" s="65">
        <v>134554607.59040001</v>
      </c>
      <c r="V410" s="65">
        <v>15488825.020500001</v>
      </c>
      <c r="W410" s="65">
        <v>4143205.2560999999</v>
      </c>
      <c r="X410" s="65">
        <v>0</v>
      </c>
      <c r="Y410" s="65">
        <f t="shared" si="104"/>
        <v>4143205.2560999999</v>
      </c>
      <c r="Z410" s="65">
        <v>422324996.1401</v>
      </c>
      <c r="AA410" s="70">
        <f t="shared" si="103"/>
        <v>580063868.2859</v>
      </c>
    </row>
    <row r="411" spans="1:27" ht="24.9" customHeight="1">
      <c r="A411" s="179"/>
      <c r="B411" s="181"/>
      <c r="C411" s="61">
        <v>24</v>
      </c>
      <c r="D411" s="65" t="s">
        <v>943</v>
      </c>
      <c r="E411" s="65">
        <v>4009858.9378</v>
      </c>
      <c r="F411" s="65">
        <f t="shared" si="98"/>
        <v>-11651464.66</v>
      </c>
      <c r="G411" s="65">
        <v>151888910.89489999</v>
      </c>
      <c r="H411" s="65">
        <v>7389985.1327999998</v>
      </c>
      <c r="I411" s="65">
        <v>4676963.0948999999</v>
      </c>
      <c r="J411" s="65">
        <v>0</v>
      </c>
      <c r="K411" s="65">
        <f t="shared" si="99"/>
        <v>4676963.0948999999</v>
      </c>
      <c r="L411" s="78">
        <v>193283658.8655</v>
      </c>
      <c r="M411" s="70">
        <f t="shared" si="102"/>
        <v>349597912.26590002</v>
      </c>
      <c r="N411" s="69"/>
      <c r="O411" s="67"/>
      <c r="P411" s="177" t="s">
        <v>944</v>
      </c>
      <c r="Q411" s="176"/>
      <c r="R411" s="88"/>
      <c r="S411" s="88">
        <f>SUM(S405:S410)</f>
        <v>25359050.816799998</v>
      </c>
      <c r="T411" s="88">
        <f t="shared" ref="T411:W411" si="107">SUM(T405:T410)</f>
        <v>0</v>
      </c>
      <c r="U411" s="88">
        <f t="shared" si="107"/>
        <v>960572097.34689999</v>
      </c>
      <c r="V411" s="88">
        <f t="shared" si="107"/>
        <v>103054048.0279</v>
      </c>
      <c r="W411" s="88">
        <f t="shared" si="107"/>
        <v>29577934.444899999</v>
      </c>
      <c r="X411" s="88">
        <f t="shared" ref="X411" si="108">SUM(X405:X410)</f>
        <v>0</v>
      </c>
      <c r="Y411" s="66">
        <f t="shared" si="104"/>
        <v>29577934.444899999</v>
      </c>
      <c r="Z411" s="88">
        <f>SUM(Z405:Z410)</f>
        <v>2820289743.8041</v>
      </c>
      <c r="AA411" s="88">
        <f>SUM(AA405:AA410)</f>
        <v>3938852874.4405999</v>
      </c>
    </row>
    <row r="412" spans="1:27" ht="24.9" customHeight="1">
      <c r="A412" s="180"/>
      <c r="B412" s="181"/>
      <c r="C412" s="67">
        <v>25</v>
      </c>
      <c r="D412" s="65" t="s">
        <v>945</v>
      </c>
      <c r="E412" s="65">
        <v>4097186.7019000002</v>
      </c>
      <c r="F412" s="65">
        <f t="shared" si="98"/>
        <v>-11651464.66</v>
      </c>
      <c r="G412" s="65">
        <v>155196787.60499999</v>
      </c>
      <c r="H412" s="65">
        <v>7744698.0752999997</v>
      </c>
      <c r="I412" s="65">
        <v>4778819.2292999998</v>
      </c>
      <c r="J412" s="65">
        <v>0</v>
      </c>
      <c r="K412" s="65">
        <f t="shared" si="99"/>
        <v>4778819.2292999998</v>
      </c>
      <c r="L412" s="78">
        <v>203318975.41389999</v>
      </c>
      <c r="M412" s="70">
        <f t="shared" si="102"/>
        <v>363485002.36540002</v>
      </c>
      <c r="N412" s="69"/>
      <c r="O412" s="175" t="s">
        <v>946</v>
      </c>
      <c r="P412" s="175"/>
      <c r="Q412" s="175"/>
      <c r="R412" s="66"/>
      <c r="S412" s="89">
        <v>2790971405.5300002</v>
      </c>
      <c r="T412" s="89">
        <f>-513148398.35</f>
        <v>-513148398.35000002</v>
      </c>
      <c r="U412" s="89">
        <v>105718832932.52</v>
      </c>
      <c r="V412" s="89">
        <v>5304872850.3500004</v>
      </c>
      <c r="W412" s="89">
        <v>3255294130.1500001</v>
      </c>
      <c r="X412" s="89">
        <v>636085253.69000006</v>
      </c>
      <c r="Y412" s="92">
        <v>2619208876.4699998</v>
      </c>
      <c r="Z412" s="89">
        <v>150082142270.85999</v>
      </c>
      <c r="AA412" s="93">
        <f t="shared" si="103"/>
        <v>266002879937.38</v>
      </c>
    </row>
    <row r="413" spans="1:27">
      <c r="A413" s="61"/>
      <c r="B413" s="62"/>
      <c r="C413" s="79"/>
      <c r="D413" s="80"/>
      <c r="E413" s="81">
        <f>SUM(E388:E412)</f>
        <v>91585249.509000003</v>
      </c>
      <c r="F413" s="81">
        <f t="shared" ref="F413:M413" si="109">SUM(F388:F412)</f>
        <v>-291286616.5</v>
      </c>
      <c r="G413" s="81">
        <f t="shared" si="109"/>
        <v>3469145428.2901001</v>
      </c>
      <c r="H413" s="81">
        <f t="shared" si="109"/>
        <v>171923602.6214</v>
      </c>
      <c r="I413" s="81">
        <f t="shared" si="109"/>
        <v>106821920.33409999</v>
      </c>
      <c r="J413" s="81">
        <f t="shared" si="109"/>
        <v>0</v>
      </c>
      <c r="K413" s="81">
        <f t="shared" si="109"/>
        <v>106821920.33409999</v>
      </c>
      <c r="L413" s="81">
        <f t="shared" si="109"/>
        <v>4469225580.6020002</v>
      </c>
      <c r="M413" s="81">
        <f t="shared" si="109"/>
        <v>8017415164.8565998</v>
      </c>
      <c r="N413" s="87">
        <v>0</v>
      </c>
      <c r="P413" s="178"/>
      <c r="Q413" s="178"/>
      <c r="R413" s="178"/>
      <c r="S413" s="85"/>
      <c r="T413" s="85"/>
      <c r="U413" s="85"/>
      <c r="V413" s="85"/>
      <c r="W413" s="85"/>
      <c r="X413" s="85"/>
      <c r="Y413" s="85"/>
      <c r="Z413" s="85"/>
      <c r="AA413" s="94"/>
    </row>
    <row r="414" spans="1:27" ht="16.8">
      <c r="D414" s="82"/>
      <c r="E414" s="83"/>
      <c r="F414" s="83"/>
      <c r="G414" s="83"/>
      <c r="H414" s="83"/>
      <c r="I414" s="83"/>
      <c r="J414" s="83"/>
      <c r="K414" s="83"/>
      <c r="L414" s="83"/>
      <c r="M414" s="83"/>
      <c r="R414" s="87"/>
      <c r="S414" s="16"/>
      <c r="T414" s="90"/>
      <c r="U414" s="90"/>
      <c r="V414" s="90"/>
      <c r="W414" s="16"/>
      <c r="X414" s="16"/>
      <c r="Y414" s="16"/>
      <c r="Z414" s="91"/>
    </row>
    <row r="415" spans="1:27">
      <c r="C415" s="84"/>
      <c r="D415" s="85"/>
      <c r="E415" s="85"/>
      <c r="F415" s="85"/>
      <c r="G415" s="85"/>
      <c r="H415" s="85"/>
      <c r="I415" s="85"/>
      <c r="J415" s="85"/>
      <c r="K415" s="85"/>
      <c r="L415" s="85"/>
      <c r="M415" s="85"/>
      <c r="S415" s="91"/>
      <c r="W415" s="91"/>
      <c r="X415" s="91"/>
      <c r="Y415" s="91"/>
      <c r="Z415" s="91"/>
    </row>
    <row r="419" spans="12:12">
      <c r="L419" s="87"/>
    </row>
  </sheetData>
  <mergeCells count="118">
    <mergeCell ref="O372:O388"/>
    <mergeCell ref="O390:O403"/>
    <mergeCell ref="O405:O410"/>
    <mergeCell ref="Q7:Q25"/>
    <mergeCell ref="Q27:Q60"/>
    <mergeCell ref="Q62:Q82"/>
    <mergeCell ref="Q84:Q104"/>
    <mergeCell ref="Q106:Q121"/>
    <mergeCell ref="Q123:Q142"/>
    <mergeCell ref="Q144:Q156"/>
    <mergeCell ref="Q158:Q182"/>
    <mergeCell ref="Q184:Q203"/>
    <mergeCell ref="Q205:Q222"/>
    <mergeCell ref="Q224:Q253"/>
    <mergeCell ref="Q255:Q287"/>
    <mergeCell ref="Q289:Q305"/>
    <mergeCell ref="Q307:Q329"/>
    <mergeCell ref="Q331:Q353"/>
    <mergeCell ref="Q355:Q370"/>
    <mergeCell ref="Q373:Q388"/>
    <mergeCell ref="Q390:Q403"/>
    <mergeCell ref="Q405:Q410"/>
    <mergeCell ref="A388:A412"/>
    <mergeCell ref="B7:B23"/>
    <mergeCell ref="B25:B45"/>
    <mergeCell ref="B47:B77"/>
    <mergeCell ref="B79:B99"/>
    <mergeCell ref="B101:B120"/>
    <mergeCell ref="B122:B129"/>
    <mergeCell ref="B131:B153"/>
    <mergeCell ref="B155:B181"/>
    <mergeCell ref="B183:B200"/>
    <mergeCell ref="B202:B226"/>
    <mergeCell ref="B228:B240"/>
    <mergeCell ref="B242:B259"/>
    <mergeCell ref="B261:B276"/>
    <mergeCell ref="B278:B294"/>
    <mergeCell ref="B296:B306"/>
    <mergeCell ref="B308:B334"/>
    <mergeCell ref="B336:B362"/>
    <mergeCell ref="B364:B386"/>
    <mergeCell ref="B388:B412"/>
    <mergeCell ref="B387:C387"/>
    <mergeCell ref="P389:Q389"/>
    <mergeCell ref="P404:Q404"/>
    <mergeCell ref="P411:Q411"/>
    <mergeCell ref="O412:Q412"/>
    <mergeCell ref="P413:R413"/>
    <mergeCell ref="A7:A23"/>
    <mergeCell ref="A25:A45"/>
    <mergeCell ref="A47:A77"/>
    <mergeCell ref="A79:A99"/>
    <mergeCell ref="A101:A120"/>
    <mergeCell ref="A122:A129"/>
    <mergeCell ref="A131:A153"/>
    <mergeCell ref="A155:A181"/>
    <mergeCell ref="A183:A200"/>
    <mergeCell ref="A202:A226"/>
    <mergeCell ref="A228:A240"/>
    <mergeCell ref="A242:A259"/>
    <mergeCell ref="A261:A276"/>
    <mergeCell ref="A278:A294"/>
    <mergeCell ref="A296:A306"/>
    <mergeCell ref="A308:A334"/>
    <mergeCell ref="A336:A362"/>
    <mergeCell ref="A364:A386"/>
    <mergeCell ref="P288:Q288"/>
    <mergeCell ref="B295:C295"/>
    <mergeCell ref="P306:Q306"/>
    <mergeCell ref="B307:C307"/>
    <mergeCell ref="P330:Q330"/>
    <mergeCell ref="B335:C335"/>
    <mergeCell ref="P354:Q354"/>
    <mergeCell ref="B363:C363"/>
    <mergeCell ref="P371:Q371"/>
    <mergeCell ref="O289:O305"/>
    <mergeCell ref="O307:O329"/>
    <mergeCell ref="O331:O353"/>
    <mergeCell ref="O355:O370"/>
    <mergeCell ref="P183:Q183"/>
    <mergeCell ref="B201:C201"/>
    <mergeCell ref="P204:Q204"/>
    <mergeCell ref="P223:Q223"/>
    <mergeCell ref="B227:C227"/>
    <mergeCell ref="B241:C241"/>
    <mergeCell ref="P254:Q254"/>
    <mergeCell ref="B260:C260"/>
    <mergeCell ref="B277:C277"/>
    <mergeCell ref="O184:O203"/>
    <mergeCell ref="O205:O222"/>
    <mergeCell ref="O224:O253"/>
    <mergeCell ref="O255:O287"/>
    <mergeCell ref="B100:C100"/>
    <mergeCell ref="P105:Q105"/>
    <mergeCell ref="B121:C121"/>
    <mergeCell ref="P122:Q122"/>
    <mergeCell ref="B130:C130"/>
    <mergeCell ref="P143:Q143"/>
    <mergeCell ref="B154:C154"/>
    <mergeCell ref="P157:Q157"/>
    <mergeCell ref="B182:C182"/>
    <mergeCell ref="O84:O104"/>
    <mergeCell ref="O106:O121"/>
    <mergeCell ref="O123:O142"/>
    <mergeCell ref="O144:O156"/>
    <mergeCell ref="O158:O182"/>
    <mergeCell ref="A1:Z1"/>
    <mergeCell ref="A2:AA2"/>
    <mergeCell ref="B3:Z3"/>
    <mergeCell ref="B24:C24"/>
    <mergeCell ref="P26:Q26"/>
    <mergeCell ref="B46:C46"/>
    <mergeCell ref="P61:Q61"/>
    <mergeCell ref="B78:C78"/>
    <mergeCell ref="P83:Q83"/>
    <mergeCell ref="O7:O25"/>
    <mergeCell ref="O27:O60"/>
    <mergeCell ref="O62:O82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6"/>
  <sheetViews>
    <sheetView topLeftCell="E32" workbookViewId="0">
      <selection sqref="A1:K43"/>
    </sheetView>
  </sheetViews>
  <sheetFormatPr defaultColWidth="8.88671875" defaultRowHeight="18"/>
  <cols>
    <col min="1" max="1" width="8.88671875" style="32"/>
    <col min="2" max="2" width="19.6640625" style="32" customWidth="1"/>
    <col min="3" max="3" width="24.88671875" style="32" customWidth="1"/>
    <col min="4" max="4" width="23.33203125" style="32" customWidth="1"/>
    <col min="5" max="5" width="26.44140625" style="32" customWidth="1"/>
    <col min="6" max="6" width="23.88671875" style="32" customWidth="1"/>
    <col min="7" max="8" width="25.44140625" style="32" customWidth="1"/>
    <col min="9" max="9" width="24.6640625" style="32" customWidth="1"/>
    <col min="10" max="10" width="26.33203125" style="32" customWidth="1"/>
    <col min="11" max="11" width="27.33203125" style="32" customWidth="1"/>
    <col min="12" max="12" width="8.88671875" style="32"/>
    <col min="13" max="13" width="23.88671875" style="32" customWidth="1"/>
    <col min="14" max="14" width="8.88671875" style="32" customWidth="1"/>
    <col min="15" max="16384" width="8.88671875" style="32"/>
  </cols>
  <sheetData>
    <row r="1" spans="1:13">
      <c r="A1" s="192" t="s">
        <v>17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3">
      <c r="A2" s="192" t="s">
        <v>65</v>
      </c>
      <c r="B2" s="193"/>
      <c r="C2" s="193"/>
      <c r="D2" s="193"/>
      <c r="E2" s="193"/>
      <c r="F2" s="193"/>
      <c r="G2" s="193"/>
      <c r="H2" s="193"/>
      <c r="I2" s="193"/>
      <c r="J2" s="193"/>
      <c r="K2" s="194"/>
    </row>
    <row r="3" spans="1:13" ht="33" customHeight="1">
      <c r="A3" s="195" t="s">
        <v>947</v>
      </c>
      <c r="B3" s="196"/>
      <c r="C3" s="196"/>
      <c r="D3" s="196"/>
      <c r="E3" s="196"/>
      <c r="F3" s="196"/>
      <c r="G3" s="196"/>
      <c r="H3" s="196"/>
      <c r="I3" s="196"/>
      <c r="J3" s="196"/>
      <c r="K3" s="197"/>
    </row>
    <row r="4" spans="1:13" ht="55.5" customHeight="1">
      <c r="A4" s="42" t="s">
        <v>21</v>
      </c>
      <c r="B4" s="42" t="s">
        <v>132</v>
      </c>
      <c r="C4" s="43" t="s">
        <v>948</v>
      </c>
      <c r="D4" s="44" t="s">
        <v>130</v>
      </c>
      <c r="E4" s="43" t="s">
        <v>24</v>
      </c>
      <c r="F4" s="43" t="s">
        <v>25</v>
      </c>
      <c r="G4" s="43" t="s">
        <v>949</v>
      </c>
      <c r="H4" s="45" t="s">
        <v>79</v>
      </c>
      <c r="I4" s="52" t="s">
        <v>80</v>
      </c>
      <c r="J4" s="53" t="s">
        <v>950</v>
      </c>
      <c r="K4" s="6" t="s">
        <v>27</v>
      </c>
      <c r="M4" s="50"/>
    </row>
    <row r="5" spans="1:13">
      <c r="A5" s="42"/>
      <c r="B5" s="42"/>
      <c r="C5" s="145" t="s">
        <v>28</v>
      </c>
      <c r="D5" s="145" t="s">
        <v>28</v>
      </c>
      <c r="E5" s="145" t="s">
        <v>28</v>
      </c>
      <c r="F5" s="145" t="s">
        <v>28</v>
      </c>
      <c r="G5" s="145" t="s">
        <v>28</v>
      </c>
      <c r="H5" s="145" t="s">
        <v>28</v>
      </c>
      <c r="I5" s="145" t="s">
        <v>28</v>
      </c>
      <c r="J5" s="145" t="s">
        <v>28</v>
      </c>
      <c r="K5" s="145" t="s">
        <v>28</v>
      </c>
    </row>
    <row r="6" spans="1:13">
      <c r="A6" s="46">
        <v>1</v>
      </c>
      <c r="B6" s="47" t="s">
        <v>89</v>
      </c>
      <c r="C6" s="48">
        <v>57929874.501000002</v>
      </c>
      <c r="D6" s="48">
        <v>0</v>
      </c>
      <c r="E6" s="48">
        <v>2194317975.6616001</v>
      </c>
      <c r="F6" s="48">
        <v>115466458.8548</v>
      </c>
      <c r="G6" s="48">
        <v>67567435.510000005</v>
      </c>
      <c r="H6" s="49">
        <f>G6/2</f>
        <v>33783717.755000003</v>
      </c>
      <c r="I6" s="49">
        <f>H6</f>
        <v>33783717.755000003</v>
      </c>
      <c r="J6" s="48">
        <v>2605480591.6134</v>
      </c>
      <c r="K6" s="54">
        <f>C6+D6+E6+F6+I6+J6</f>
        <v>5006978618.3858004</v>
      </c>
      <c r="M6" s="55"/>
    </row>
    <row r="7" spans="1:13">
      <c r="A7" s="46">
        <v>2</v>
      </c>
      <c r="B7" s="47" t="s">
        <v>90</v>
      </c>
      <c r="C7" s="48">
        <v>73070222.399499997</v>
      </c>
      <c r="D7" s="48">
        <v>0</v>
      </c>
      <c r="E7" s="48">
        <v>2767817190.3548002</v>
      </c>
      <c r="F7" s="48">
        <v>118053235.0062</v>
      </c>
      <c r="G7" s="48">
        <v>85226622.379999995</v>
      </c>
      <c r="H7" s="48">
        <v>0</v>
      </c>
      <c r="I7" s="56">
        <f>G7</f>
        <v>85226622.379999995</v>
      </c>
      <c r="J7" s="48">
        <v>3272537215.0408001</v>
      </c>
      <c r="K7" s="54">
        <f t="shared" ref="K7:K42" si="0">C7+D7+E7+F7+I7+J7</f>
        <v>6316704485.1813002</v>
      </c>
    </row>
    <row r="8" spans="1:13">
      <c r="A8" s="46">
        <v>3</v>
      </c>
      <c r="B8" s="47" t="s">
        <v>91</v>
      </c>
      <c r="C8" s="48">
        <v>97325242.429199994</v>
      </c>
      <c r="D8" s="48">
        <v>0</v>
      </c>
      <c r="E8" s="48">
        <v>3686569852.9959002</v>
      </c>
      <c r="F8" s="48">
        <v>163448789.6182</v>
      </c>
      <c r="G8" s="48">
        <v>113516852.86</v>
      </c>
      <c r="H8" s="49">
        <f>G8/2</f>
        <v>56758426.43</v>
      </c>
      <c r="I8" s="49">
        <f t="shared" ref="I8:I37" si="1">H8</f>
        <v>56758426.43</v>
      </c>
      <c r="J8" s="48">
        <v>4722900166.2413998</v>
      </c>
      <c r="K8" s="54">
        <f t="shared" si="0"/>
        <v>8727002477.7147007</v>
      </c>
    </row>
    <row r="9" spans="1:13">
      <c r="A9" s="46">
        <v>4</v>
      </c>
      <c r="B9" s="47" t="s">
        <v>92</v>
      </c>
      <c r="C9" s="48">
        <v>73465101.624899998</v>
      </c>
      <c r="D9" s="48">
        <v>0</v>
      </c>
      <c r="E9" s="48">
        <v>2782774767.8941002</v>
      </c>
      <c r="F9" s="48">
        <v>167474677.14379999</v>
      </c>
      <c r="G9" s="48">
        <v>85687196.090000004</v>
      </c>
      <c r="H9" s="48">
        <v>0</v>
      </c>
      <c r="I9" s="56">
        <f>G9</f>
        <v>85687196.090000004</v>
      </c>
      <c r="J9" s="48">
        <v>3510554252.6701002</v>
      </c>
      <c r="K9" s="54">
        <f t="shared" si="0"/>
        <v>6619955995.4229002</v>
      </c>
    </row>
    <row r="10" spans="1:13">
      <c r="A10" s="46">
        <v>5</v>
      </c>
      <c r="B10" s="47" t="s">
        <v>93</v>
      </c>
      <c r="C10" s="48">
        <v>83397428.168500006</v>
      </c>
      <c r="D10" s="48">
        <v>0</v>
      </c>
      <c r="E10" s="48">
        <v>3159000037.9871998</v>
      </c>
      <c r="F10" s="48">
        <v>129618312.6082</v>
      </c>
      <c r="G10" s="48">
        <v>97271923.989999995</v>
      </c>
      <c r="H10" s="48">
        <v>0</v>
      </c>
      <c r="I10" s="56">
        <f>G10</f>
        <v>97271923.989999995</v>
      </c>
      <c r="J10" s="48">
        <v>3519892261.8203001</v>
      </c>
      <c r="K10" s="54">
        <f t="shared" si="0"/>
        <v>6989179964.5741997</v>
      </c>
    </row>
    <row r="11" spans="1:13">
      <c r="A11" s="46">
        <v>6</v>
      </c>
      <c r="B11" s="47" t="s">
        <v>94</v>
      </c>
      <c r="C11" s="48">
        <v>33945805.887000002</v>
      </c>
      <c r="D11" s="48">
        <v>0</v>
      </c>
      <c r="E11" s="48">
        <v>1285828645.3910999</v>
      </c>
      <c r="F11" s="48">
        <v>53431199.736000001</v>
      </c>
      <c r="G11" s="48">
        <v>39593233.539999999</v>
      </c>
      <c r="H11" s="49">
        <f>G11/2</f>
        <v>19796616.77</v>
      </c>
      <c r="I11" s="49">
        <f t="shared" si="1"/>
        <v>19796616.77</v>
      </c>
      <c r="J11" s="48">
        <v>1406635831.7976999</v>
      </c>
      <c r="K11" s="54">
        <f t="shared" si="0"/>
        <v>2799638099.5818</v>
      </c>
    </row>
    <row r="12" spans="1:13">
      <c r="A12" s="46">
        <v>7</v>
      </c>
      <c r="B12" s="47" t="s">
        <v>95</v>
      </c>
      <c r="C12" s="48">
        <v>90749309.162200004</v>
      </c>
      <c r="D12" s="48">
        <v>0</v>
      </c>
      <c r="E12" s="48">
        <v>3437480955.7686</v>
      </c>
      <c r="F12" s="48">
        <v>137845778.2498</v>
      </c>
      <c r="G12" s="48">
        <v>105846907.95</v>
      </c>
      <c r="H12" s="49">
        <f>G12/2</f>
        <v>52923453.975000001</v>
      </c>
      <c r="I12" s="49">
        <f t="shared" si="1"/>
        <v>52923453.975000001</v>
      </c>
      <c r="J12" s="48">
        <v>3638146724.8555002</v>
      </c>
      <c r="K12" s="54">
        <f t="shared" si="0"/>
        <v>7357146222.0110998</v>
      </c>
    </row>
    <row r="13" spans="1:13">
      <c r="A13" s="46">
        <v>8</v>
      </c>
      <c r="B13" s="47" t="s">
        <v>96</v>
      </c>
      <c r="C13" s="48">
        <v>98526554.357299998</v>
      </c>
      <c r="D13" s="48">
        <v>0</v>
      </c>
      <c r="E13" s="48">
        <v>3732074187.0792999</v>
      </c>
      <c r="F13" s="48">
        <v>152321324.65099999</v>
      </c>
      <c r="G13" s="48">
        <v>114918022.23999999</v>
      </c>
      <c r="H13" s="48">
        <v>0</v>
      </c>
      <c r="I13" s="56">
        <f>G13</f>
        <v>114918022.23999999</v>
      </c>
      <c r="J13" s="48">
        <v>4171987713.5033002</v>
      </c>
      <c r="K13" s="54">
        <f t="shared" si="0"/>
        <v>8269827801.8309002</v>
      </c>
    </row>
    <row r="14" spans="1:13">
      <c r="A14" s="46">
        <v>9</v>
      </c>
      <c r="B14" s="47" t="s">
        <v>97</v>
      </c>
      <c r="C14" s="48">
        <v>63516966.412699997</v>
      </c>
      <c r="D14" s="48">
        <v>0</v>
      </c>
      <c r="E14" s="48">
        <v>2405950683.3526001</v>
      </c>
      <c r="F14" s="48">
        <v>105931181.317</v>
      </c>
      <c r="G14" s="48">
        <v>74084029.489999995</v>
      </c>
      <c r="H14" s="49">
        <f>G14/2</f>
        <v>37042014.744999997</v>
      </c>
      <c r="I14" s="49">
        <f t="shared" si="1"/>
        <v>37042014.744999997</v>
      </c>
      <c r="J14" s="48">
        <v>2741472350.8425002</v>
      </c>
      <c r="K14" s="54">
        <f t="shared" si="0"/>
        <v>5353913196.6697998</v>
      </c>
    </row>
    <row r="15" spans="1:13">
      <c r="A15" s="46">
        <v>10</v>
      </c>
      <c r="B15" s="47" t="s">
        <v>98</v>
      </c>
      <c r="C15" s="48">
        <v>81387882.728300005</v>
      </c>
      <c r="D15" s="48">
        <v>0</v>
      </c>
      <c r="E15" s="48">
        <v>3082880734.5381999</v>
      </c>
      <c r="F15" s="48">
        <v>181327676.52829999</v>
      </c>
      <c r="G15" s="48">
        <v>94928058.519999996</v>
      </c>
      <c r="H15" s="49">
        <f>G15/2</f>
        <v>47464029.259999998</v>
      </c>
      <c r="I15" s="49">
        <f t="shared" si="1"/>
        <v>47464029.259999998</v>
      </c>
      <c r="J15" s="48">
        <v>4170789193.8704</v>
      </c>
      <c r="K15" s="54">
        <f t="shared" si="0"/>
        <v>7563849516.9252005</v>
      </c>
    </row>
    <row r="16" spans="1:13">
      <c r="A16" s="46">
        <v>11</v>
      </c>
      <c r="B16" s="47" t="s">
        <v>99</v>
      </c>
      <c r="C16" s="48">
        <v>46985758.246799998</v>
      </c>
      <c r="D16" s="48">
        <f>-483953.3101</f>
        <v>-483953.3101</v>
      </c>
      <c r="E16" s="48">
        <v>1779767258.3631001</v>
      </c>
      <c r="F16" s="48">
        <v>76600798.099399999</v>
      </c>
      <c r="G16" s="48">
        <v>54802590.5</v>
      </c>
      <c r="H16" s="48">
        <v>0</v>
      </c>
      <c r="I16" s="56">
        <f>G16</f>
        <v>54802590.5</v>
      </c>
      <c r="J16" s="48">
        <v>2127291200.8168001</v>
      </c>
      <c r="K16" s="54">
        <f t="shared" si="0"/>
        <v>4084963652.7160001</v>
      </c>
    </row>
    <row r="17" spans="1:11">
      <c r="A17" s="46">
        <v>12</v>
      </c>
      <c r="B17" s="47" t="s">
        <v>100</v>
      </c>
      <c r="C17" s="48">
        <v>62272746.197300002</v>
      </c>
      <c r="D17" s="48">
        <v>0</v>
      </c>
      <c r="E17" s="48">
        <v>2358821032.2985001</v>
      </c>
      <c r="F17" s="48">
        <v>142469600.79929999</v>
      </c>
      <c r="G17" s="48">
        <v>72632813.359999999</v>
      </c>
      <c r="H17" s="49">
        <f>G17/2</f>
        <v>36316406.68</v>
      </c>
      <c r="I17" s="49">
        <f t="shared" si="1"/>
        <v>36316406.68</v>
      </c>
      <c r="J17" s="48">
        <v>3123764493.5391998</v>
      </c>
      <c r="K17" s="54">
        <f t="shared" si="0"/>
        <v>5723644279.5143003</v>
      </c>
    </row>
    <row r="18" spans="1:11">
      <c r="A18" s="46">
        <v>13</v>
      </c>
      <c r="B18" s="47" t="s">
        <v>101</v>
      </c>
      <c r="C18" s="48">
        <v>49446818.767200001</v>
      </c>
      <c r="D18" s="48">
        <v>0</v>
      </c>
      <c r="E18" s="48">
        <v>1872989440.7553</v>
      </c>
      <c r="F18" s="48">
        <v>91917744.7403</v>
      </c>
      <c r="G18" s="48">
        <v>57673087.780000001</v>
      </c>
      <c r="H18" s="48">
        <v>0</v>
      </c>
      <c r="I18" s="56">
        <f>G18</f>
        <v>57673087.780000001</v>
      </c>
      <c r="J18" s="48">
        <v>2444497312.4717002</v>
      </c>
      <c r="K18" s="54">
        <f t="shared" si="0"/>
        <v>4516524404.5144997</v>
      </c>
    </row>
    <row r="19" spans="1:11">
      <c r="A19" s="46">
        <v>14</v>
      </c>
      <c r="B19" s="47" t="s">
        <v>102</v>
      </c>
      <c r="C19" s="48">
        <v>63270035.947800003</v>
      </c>
      <c r="D19" s="48">
        <v>0</v>
      </c>
      <c r="E19" s="48">
        <v>2396597237.4130998</v>
      </c>
      <c r="F19" s="48">
        <v>120807851.60519999</v>
      </c>
      <c r="G19" s="48">
        <v>73796018.200000003</v>
      </c>
      <c r="H19" s="48">
        <v>0</v>
      </c>
      <c r="I19" s="56">
        <f>G19</f>
        <v>73796018.200000003</v>
      </c>
      <c r="J19" s="48">
        <v>2791184777.9594002</v>
      </c>
      <c r="K19" s="54">
        <f t="shared" si="0"/>
        <v>5445655921.1254997</v>
      </c>
    </row>
    <row r="20" spans="1:11">
      <c r="A20" s="46">
        <v>15</v>
      </c>
      <c r="B20" s="47" t="s">
        <v>103</v>
      </c>
      <c r="C20" s="48">
        <v>43352672.8266</v>
      </c>
      <c r="D20" s="48">
        <v>0</v>
      </c>
      <c r="E20" s="48">
        <v>1642150100.9226</v>
      </c>
      <c r="F20" s="48">
        <v>70464088.988100007</v>
      </c>
      <c r="G20" s="48">
        <v>50565083.210000001</v>
      </c>
      <c r="H20" s="48">
        <v>0</v>
      </c>
      <c r="I20" s="56">
        <f>G20</f>
        <v>50565083.210000001</v>
      </c>
      <c r="J20" s="48">
        <v>1929875693.1494999</v>
      </c>
      <c r="K20" s="54">
        <f t="shared" si="0"/>
        <v>3736407639.0967999</v>
      </c>
    </row>
    <row r="21" spans="1:11">
      <c r="A21" s="46">
        <v>16</v>
      </c>
      <c r="B21" s="47" t="s">
        <v>104</v>
      </c>
      <c r="C21" s="48">
        <v>84795922.478499994</v>
      </c>
      <c r="D21" s="48">
        <v>0</v>
      </c>
      <c r="E21" s="48">
        <v>3211973416.7368002</v>
      </c>
      <c r="F21" s="48">
        <v>161351734.26280001</v>
      </c>
      <c r="G21" s="48">
        <v>98903080.170000002</v>
      </c>
      <c r="H21" s="49">
        <f>G21/2</f>
        <v>49451540.085000001</v>
      </c>
      <c r="I21" s="49">
        <f t="shared" si="1"/>
        <v>49451540.085000001</v>
      </c>
      <c r="J21" s="48">
        <v>3904805182.5679002</v>
      </c>
      <c r="K21" s="54">
        <f t="shared" si="0"/>
        <v>7412377796.1309996</v>
      </c>
    </row>
    <row r="22" spans="1:11">
      <c r="A22" s="46">
        <v>17</v>
      </c>
      <c r="B22" s="47" t="s">
        <v>105</v>
      </c>
      <c r="C22" s="48">
        <v>89086100.366099998</v>
      </c>
      <c r="D22" s="48">
        <v>0</v>
      </c>
      <c r="E22" s="48">
        <v>3374480491.8053002</v>
      </c>
      <c r="F22" s="48">
        <v>147058450.64910001</v>
      </c>
      <c r="G22" s="48">
        <v>103906997.76000001</v>
      </c>
      <c r="H22" s="48">
        <v>0</v>
      </c>
      <c r="I22" s="56">
        <f>G22</f>
        <v>103906997.76000001</v>
      </c>
      <c r="J22" s="48">
        <v>4091800183.9756999</v>
      </c>
      <c r="K22" s="54">
        <f t="shared" si="0"/>
        <v>7806332224.5562</v>
      </c>
    </row>
    <row r="23" spans="1:11">
      <c r="A23" s="46">
        <v>18</v>
      </c>
      <c r="B23" s="47" t="s">
        <v>106</v>
      </c>
      <c r="C23" s="48">
        <v>100185755.4296</v>
      </c>
      <c r="D23" s="48">
        <v>0</v>
      </c>
      <c r="E23" s="48">
        <v>3794922842.7168002</v>
      </c>
      <c r="F23" s="48">
        <v>177796025.71250001</v>
      </c>
      <c r="G23" s="48">
        <v>116853257.94</v>
      </c>
      <c r="H23" s="48">
        <v>0</v>
      </c>
      <c r="I23" s="56">
        <f>G23</f>
        <v>116853257.94</v>
      </c>
      <c r="J23" s="48">
        <v>4374510627.7990999</v>
      </c>
      <c r="K23" s="54">
        <f t="shared" si="0"/>
        <v>8564268509.5979996</v>
      </c>
    </row>
    <row r="24" spans="1:11">
      <c r="A24" s="46">
        <v>19</v>
      </c>
      <c r="B24" s="47" t="s">
        <v>107</v>
      </c>
      <c r="C24" s="48">
        <v>159504309.1363</v>
      </c>
      <c r="D24" s="48">
        <f>-512664445.0399</f>
        <v>-512664445.0399</v>
      </c>
      <c r="E24" s="48">
        <v>6041842412.2342997</v>
      </c>
      <c r="F24" s="48">
        <v>299387775.80839998</v>
      </c>
      <c r="G24" s="48">
        <v>186040401.63999999</v>
      </c>
      <c r="H24" s="48">
        <v>0</v>
      </c>
      <c r="I24" s="56">
        <f>G24</f>
        <v>186040401.63999999</v>
      </c>
      <c r="J24" s="48">
        <v>7775367861.5286999</v>
      </c>
      <c r="K24" s="54">
        <f t="shared" si="0"/>
        <v>13949478315.3078</v>
      </c>
    </row>
    <row r="25" spans="1:11">
      <c r="A25" s="46">
        <v>20</v>
      </c>
      <c r="B25" s="47" t="s">
        <v>108</v>
      </c>
      <c r="C25" s="48">
        <v>121433345.53030001</v>
      </c>
      <c r="D25" s="48">
        <v>0</v>
      </c>
      <c r="E25" s="48">
        <v>4599757469.2406998</v>
      </c>
      <c r="F25" s="48">
        <v>194944416.61590001</v>
      </c>
      <c r="G25" s="48">
        <v>141635724.44999999</v>
      </c>
      <c r="H25" s="48">
        <v>0</v>
      </c>
      <c r="I25" s="56">
        <f>G25</f>
        <v>141635724.44999999</v>
      </c>
      <c r="J25" s="48">
        <v>5284805428.4244003</v>
      </c>
      <c r="K25" s="54">
        <f t="shared" si="0"/>
        <v>10342576384.261299</v>
      </c>
    </row>
    <row r="26" spans="1:11">
      <c r="A26" s="46">
        <v>21</v>
      </c>
      <c r="B26" s="47" t="s">
        <v>109</v>
      </c>
      <c r="C26" s="48">
        <v>76637475.579999998</v>
      </c>
      <c r="D26" s="48">
        <v>0</v>
      </c>
      <c r="E26" s="48">
        <v>2902940697.0836</v>
      </c>
      <c r="F26" s="48">
        <v>115523470.0694</v>
      </c>
      <c r="G26" s="48">
        <v>89387345.180000007</v>
      </c>
      <c r="H26" s="49">
        <f>G26/2</f>
        <v>44693672.590000004</v>
      </c>
      <c r="I26" s="49">
        <f t="shared" si="1"/>
        <v>44693672.590000004</v>
      </c>
      <c r="J26" s="48">
        <v>3117632796.9123998</v>
      </c>
      <c r="K26" s="54">
        <f t="shared" si="0"/>
        <v>6257428112.2354002</v>
      </c>
    </row>
    <row r="27" spans="1:11">
      <c r="A27" s="46">
        <v>22</v>
      </c>
      <c r="B27" s="47" t="s">
        <v>110</v>
      </c>
      <c r="C27" s="48">
        <v>79210444.593600005</v>
      </c>
      <c r="D27" s="48">
        <v>0</v>
      </c>
      <c r="E27" s="48">
        <v>3000401846.5300999</v>
      </c>
      <c r="F27" s="48">
        <v>121044151.2633</v>
      </c>
      <c r="G27" s="48">
        <v>92388368.739999995</v>
      </c>
      <c r="H27" s="49">
        <f>G27/2</f>
        <v>46194184.369999997</v>
      </c>
      <c r="I27" s="49">
        <f t="shared" si="1"/>
        <v>46194184.369999997</v>
      </c>
      <c r="J27" s="48">
        <v>3163547232.2111001</v>
      </c>
      <c r="K27" s="54">
        <f t="shared" si="0"/>
        <v>6410397858.9680996</v>
      </c>
    </row>
    <row r="28" spans="1:11">
      <c r="A28" s="46">
        <v>23</v>
      </c>
      <c r="B28" s="47" t="s">
        <v>111</v>
      </c>
      <c r="C28" s="48">
        <v>56049686.446500003</v>
      </c>
      <c r="D28" s="48">
        <v>0</v>
      </c>
      <c r="E28" s="48">
        <v>2123098583.2721</v>
      </c>
      <c r="F28" s="48">
        <v>98155982.577099994</v>
      </c>
      <c r="G28" s="48">
        <v>65374448.090000004</v>
      </c>
      <c r="H28" s="49">
        <f>G28/2</f>
        <v>32687224.045000002</v>
      </c>
      <c r="I28" s="49">
        <f t="shared" si="1"/>
        <v>32687224.045000002</v>
      </c>
      <c r="J28" s="48">
        <v>2513436728.9467001</v>
      </c>
      <c r="K28" s="54">
        <f t="shared" si="0"/>
        <v>4823428205.2874002</v>
      </c>
    </row>
    <row r="29" spans="1:11">
      <c r="A29" s="46">
        <v>24</v>
      </c>
      <c r="B29" s="47" t="s">
        <v>112</v>
      </c>
      <c r="C29" s="48">
        <v>95480427.196999997</v>
      </c>
      <c r="D29" s="48">
        <v>0</v>
      </c>
      <c r="E29" s="48">
        <v>3616690343.5991001</v>
      </c>
      <c r="F29" s="48">
        <v>469617355.23549998</v>
      </c>
      <c r="G29" s="48">
        <v>111365123.13</v>
      </c>
      <c r="H29" s="48">
        <v>0</v>
      </c>
      <c r="I29" s="56">
        <f>G29</f>
        <v>111365123.13</v>
      </c>
      <c r="J29" s="48">
        <v>21667462869.931198</v>
      </c>
      <c r="K29" s="54">
        <f t="shared" si="0"/>
        <v>25960616119.0928</v>
      </c>
    </row>
    <row r="30" spans="1:11">
      <c r="A30" s="46">
        <v>25</v>
      </c>
      <c r="B30" s="47" t="s">
        <v>113</v>
      </c>
      <c r="C30" s="48">
        <v>50005980.717500001</v>
      </c>
      <c r="D30" s="48">
        <v>0</v>
      </c>
      <c r="E30" s="48">
        <v>1894169861.6047001</v>
      </c>
      <c r="F30" s="48">
        <v>78098227.858899996</v>
      </c>
      <c r="G30" s="48">
        <v>58325275.270000003</v>
      </c>
      <c r="H30" s="48">
        <v>0</v>
      </c>
      <c r="I30" s="56">
        <f>G30</f>
        <v>58325275.270000003</v>
      </c>
      <c r="J30" s="48">
        <v>1986538041.9758</v>
      </c>
      <c r="K30" s="54">
        <f t="shared" si="0"/>
        <v>4067137387.4268999</v>
      </c>
    </row>
    <row r="31" spans="1:11">
      <c r="A31" s="46">
        <v>26</v>
      </c>
      <c r="B31" s="47" t="s">
        <v>114</v>
      </c>
      <c r="C31" s="48">
        <v>92557212.986699998</v>
      </c>
      <c r="D31" s="48">
        <v>0</v>
      </c>
      <c r="E31" s="48">
        <v>3505962302.9970999</v>
      </c>
      <c r="F31" s="48">
        <v>145697686.5343</v>
      </c>
      <c r="G31" s="48">
        <v>107955585.48</v>
      </c>
      <c r="H31" s="49">
        <f>G31/2</f>
        <v>53977792.740000002</v>
      </c>
      <c r="I31" s="49">
        <f t="shared" si="1"/>
        <v>53977792.740000002</v>
      </c>
      <c r="J31" s="48">
        <v>3855451231.2753</v>
      </c>
      <c r="K31" s="54">
        <f t="shared" si="0"/>
        <v>7653646226.5333996</v>
      </c>
    </row>
    <row r="32" spans="1:11">
      <c r="A32" s="46">
        <v>27</v>
      </c>
      <c r="B32" s="47" t="s">
        <v>115</v>
      </c>
      <c r="C32" s="48">
        <v>66029981.094700001</v>
      </c>
      <c r="D32" s="48">
        <v>0</v>
      </c>
      <c r="E32" s="48">
        <v>2501140830.6750998</v>
      </c>
      <c r="F32" s="48">
        <v>151722974.36210001</v>
      </c>
      <c r="G32" s="48">
        <v>77015124.349999994</v>
      </c>
      <c r="H32" s="48">
        <v>0</v>
      </c>
      <c r="I32" s="56">
        <f>G32</f>
        <v>77015124.349999994</v>
      </c>
      <c r="J32" s="48">
        <v>3299107565.7712002</v>
      </c>
      <c r="K32" s="54">
        <f t="shared" si="0"/>
        <v>6095016476.2531004</v>
      </c>
    </row>
    <row r="33" spans="1:11">
      <c r="A33" s="46">
        <v>28</v>
      </c>
      <c r="B33" s="47" t="s">
        <v>116</v>
      </c>
      <c r="C33" s="48">
        <v>63062808.630900003</v>
      </c>
      <c r="D33" s="48">
        <v>0</v>
      </c>
      <c r="E33" s="48">
        <v>2388747701.5524998</v>
      </c>
      <c r="F33" s="48">
        <v>119878827.9356</v>
      </c>
      <c r="G33" s="48">
        <v>73554315.310000002</v>
      </c>
      <c r="H33" s="49">
        <f>G33/2</f>
        <v>36777157.655000001</v>
      </c>
      <c r="I33" s="49">
        <f t="shared" si="1"/>
        <v>36777157.655000001</v>
      </c>
      <c r="J33" s="48">
        <v>2945376341.1469998</v>
      </c>
      <c r="K33" s="54">
        <f t="shared" si="0"/>
        <v>5553842836.9209995</v>
      </c>
    </row>
    <row r="34" spans="1:11">
      <c r="A34" s="46">
        <v>29</v>
      </c>
      <c r="B34" s="47" t="s">
        <v>117</v>
      </c>
      <c r="C34" s="48">
        <v>85420168.724600002</v>
      </c>
      <c r="D34" s="48">
        <v>0</v>
      </c>
      <c r="E34" s="48">
        <v>3235619156.9801998</v>
      </c>
      <c r="F34" s="48">
        <v>161380935.95519999</v>
      </c>
      <c r="G34" s="48">
        <v>99631179.769999996</v>
      </c>
      <c r="H34" s="48">
        <v>0</v>
      </c>
      <c r="I34" s="56">
        <f>G34</f>
        <v>99631179.769999996</v>
      </c>
      <c r="J34" s="48">
        <v>4062389477.6114001</v>
      </c>
      <c r="K34" s="54">
        <f t="shared" si="0"/>
        <v>7644440919.0414</v>
      </c>
    </row>
    <row r="35" spans="1:11">
      <c r="A35" s="46">
        <v>30</v>
      </c>
      <c r="B35" s="47" t="s">
        <v>118</v>
      </c>
      <c r="C35" s="48">
        <v>107750877.992</v>
      </c>
      <c r="D35" s="48">
        <v>0</v>
      </c>
      <c r="E35" s="48">
        <v>4081481109.5042</v>
      </c>
      <c r="F35" s="48">
        <v>236745303.5133</v>
      </c>
      <c r="G35" s="48">
        <v>125676959.63</v>
      </c>
      <c r="H35" s="48">
        <v>0</v>
      </c>
      <c r="I35" s="56">
        <f>G35</f>
        <v>125676959.63</v>
      </c>
      <c r="J35" s="48">
        <v>6726253886.3143997</v>
      </c>
      <c r="K35" s="54">
        <f t="shared" si="0"/>
        <v>11277908136.953899</v>
      </c>
    </row>
    <row r="36" spans="1:11">
      <c r="A36" s="46">
        <v>31</v>
      </c>
      <c r="B36" s="47" t="s">
        <v>119</v>
      </c>
      <c r="C36" s="48">
        <v>67545363.399299994</v>
      </c>
      <c r="D36" s="48">
        <v>0</v>
      </c>
      <c r="E36" s="48">
        <v>2558541794.5422001</v>
      </c>
      <c r="F36" s="48">
        <v>110504066.4024</v>
      </c>
      <c r="G36" s="48">
        <v>78782614.739999995</v>
      </c>
      <c r="H36" s="49">
        <f>G36/2</f>
        <v>39391307.369999997</v>
      </c>
      <c r="I36" s="49">
        <f t="shared" si="1"/>
        <v>39391307.369999997</v>
      </c>
      <c r="J36" s="48">
        <v>2772488089.8885999</v>
      </c>
      <c r="K36" s="54">
        <f t="shared" si="0"/>
        <v>5548470621.6025</v>
      </c>
    </row>
    <row r="37" spans="1:11">
      <c r="A37" s="46">
        <v>32</v>
      </c>
      <c r="B37" s="47" t="s">
        <v>120</v>
      </c>
      <c r="C37" s="48">
        <v>83726222.439600006</v>
      </c>
      <c r="D37" s="48">
        <v>0</v>
      </c>
      <c r="E37" s="48">
        <v>3171454391.9596</v>
      </c>
      <c r="F37" s="48">
        <v>185103856.0289</v>
      </c>
      <c r="G37" s="48">
        <v>97655418.430000007</v>
      </c>
      <c r="H37" s="49">
        <f>G37/2</f>
        <v>48827709.215000004</v>
      </c>
      <c r="I37" s="49">
        <f t="shared" si="1"/>
        <v>48827709.215000004</v>
      </c>
      <c r="J37" s="48">
        <v>8229762446.4092999</v>
      </c>
      <c r="K37" s="54">
        <f t="shared" si="0"/>
        <v>11718874626.052401</v>
      </c>
    </row>
    <row r="38" spans="1:11">
      <c r="A38" s="46">
        <v>33</v>
      </c>
      <c r="B38" s="47" t="s">
        <v>121</v>
      </c>
      <c r="C38" s="48">
        <v>84325264.802100003</v>
      </c>
      <c r="D38" s="48">
        <v>0</v>
      </c>
      <c r="E38" s="48">
        <v>3194145437.5204</v>
      </c>
      <c r="F38" s="48">
        <v>131048785.1725</v>
      </c>
      <c r="G38" s="48">
        <v>98354121.069999993</v>
      </c>
      <c r="H38" s="48">
        <v>0</v>
      </c>
      <c r="I38" s="56">
        <f>G38</f>
        <v>98354121.069999993</v>
      </c>
      <c r="J38" s="48">
        <v>3567664503.4582</v>
      </c>
      <c r="K38" s="54">
        <f t="shared" si="0"/>
        <v>7075538112.0232</v>
      </c>
    </row>
    <row r="39" spans="1:11">
      <c r="A39" s="46">
        <v>34</v>
      </c>
      <c r="B39" s="47" t="s">
        <v>122</v>
      </c>
      <c r="C39" s="48">
        <v>63202068.083999999</v>
      </c>
      <c r="D39" s="48">
        <v>0</v>
      </c>
      <c r="E39" s="48">
        <v>2394022691.631</v>
      </c>
      <c r="F39" s="48">
        <v>87836739.148599997</v>
      </c>
      <c r="G39" s="48">
        <v>73716742.790000007</v>
      </c>
      <c r="H39" s="48">
        <v>0</v>
      </c>
      <c r="I39" s="56">
        <f>G39</f>
        <v>73716742.790000007</v>
      </c>
      <c r="J39" s="48">
        <v>2757194740.802</v>
      </c>
      <c r="K39" s="54">
        <f t="shared" si="0"/>
        <v>5375972982.4555998</v>
      </c>
    </row>
    <row r="40" spans="1:11">
      <c r="A40" s="46">
        <v>35</v>
      </c>
      <c r="B40" s="47" t="s">
        <v>123</v>
      </c>
      <c r="C40" s="48">
        <v>63544140.589900002</v>
      </c>
      <c r="D40" s="48">
        <v>0</v>
      </c>
      <c r="E40" s="48">
        <v>2406980010.5500002</v>
      </c>
      <c r="F40" s="48">
        <v>90949773.653999999</v>
      </c>
      <c r="G40" s="48">
        <v>74115724.540000007</v>
      </c>
      <c r="H40" s="48">
        <v>0</v>
      </c>
      <c r="I40" s="56">
        <f>G40</f>
        <v>74115724.540000007</v>
      </c>
      <c r="J40" s="48">
        <v>2532743334.2133999</v>
      </c>
      <c r="K40" s="54">
        <f t="shared" si="0"/>
        <v>5168332983.5473003</v>
      </c>
    </row>
    <row r="41" spans="1:11">
      <c r="A41" s="46">
        <v>36</v>
      </c>
      <c r="B41" s="47" t="s">
        <v>124</v>
      </c>
      <c r="C41" s="48">
        <v>57416378.837300003</v>
      </c>
      <c r="D41" s="48">
        <v>0</v>
      </c>
      <c r="E41" s="48">
        <v>2174867341.6606002</v>
      </c>
      <c r="F41" s="48">
        <v>90793545.613800004</v>
      </c>
      <c r="G41" s="48">
        <v>66968511.609999999</v>
      </c>
      <c r="H41" s="48">
        <v>0</v>
      </c>
      <c r="I41" s="56">
        <f>G41</f>
        <v>66968511.609999999</v>
      </c>
      <c r="J41" s="48">
        <v>2456504175.6985998</v>
      </c>
      <c r="K41" s="54">
        <f t="shared" si="0"/>
        <v>4846549953.4202995</v>
      </c>
    </row>
    <row r="42" spans="1:11">
      <c r="A42" s="46">
        <v>37</v>
      </c>
      <c r="B42" s="47" t="s">
        <v>931</v>
      </c>
      <c r="C42" s="48">
        <v>25359050.8213</v>
      </c>
      <c r="D42" s="48">
        <v>0</v>
      </c>
      <c r="E42" s="48">
        <v>960572097.34689999</v>
      </c>
      <c r="F42" s="48">
        <v>103054048.0279</v>
      </c>
      <c r="G42" s="48">
        <v>29577934.440000001</v>
      </c>
      <c r="H42" s="48">
        <v>0</v>
      </c>
      <c r="I42" s="56">
        <f>G42</f>
        <v>29577934.440000001</v>
      </c>
      <c r="J42" s="48">
        <v>2820289743.8041</v>
      </c>
      <c r="K42" s="54">
        <f t="shared" si="0"/>
        <v>3938852874.4401999</v>
      </c>
    </row>
    <row r="43" spans="1:11">
      <c r="A43" s="17"/>
      <c r="B43" s="17"/>
      <c r="C43" s="41">
        <f>SUM(C6:C42)</f>
        <v>2790971405.5341001</v>
      </c>
      <c r="D43" s="41">
        <f t="shared" ref="D43:K43" si="2">SUM(D6:D42)</f>
        <v>-513148398.35000002</v>
      </c>
      <c r="E43" s="41">
        <f t="shared" si="2"/>
        <v>105718832932.519</v>
      </c>
      <c r="F43" s="41">
        <f t="shared" si="2"/>
        <v>5304872850.3471003</v>
      </c>
      <c r="G43" s="41">
        <f t="shared" si="2"/>
        <v>3255294130.1500001</v>
      </c>
      <c r="H43" s="41">
        <f t="shared" si="2"/>
        <v>636085253.68499994</v>
      </c>
      <c r="I43" s="41">
        <f t="shared" si="2"/>
        <v>2619208876.4650002</v>
      </c>
      <c r="J43" s="41">
        <f t="shared" si="2"/>
        <v>150082142270.85901</v>
      </c>
      <c r="K43" s="41">
        <f t="shared" si="2"/>
        <v>266002879937.37399</v>
      </c>
    </row>
    <row r="45" spans="1:11">
      <c r="I45" s="50"/>
      <c r="K45" s="40"/>
    </row>
    <row r="46" spans="1:11">
      <c r="C46" s="50"/>
      <c r="D46" s="51"/>
      <c r="K46" s="40"/>
    </row>
  </sheetData>
  <mergeCells count="3">
    <mergeCell ref="A1:K1"/>
    <mergeCell ref="A2:K2"/>
    <mergeCell ref="A3:K3"/>
  </mergeCells>
  <pageMargins left="0.70833333333333304" right="0.70833333333333304" top="0.74791666666666701" bottom="0.74791666666666701" header="0.31458333333333299" footer="0.31458333333333299"/>
  <pageSetup paperSize="9" scale="52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2"/>
  <sheetViews>
    <sheetView topLeftCell="A20" workbookViewId="0">
      <selection activeCell="E28" sqref="E28"/>
    </sheetView>
  </sheetViews>
  <sheetFormatPr defaultColWidth="8.88671875" defaultRowHeight="18"/>
  <cols>
    <col min="1" max="1" width="8.88671875" style="32"/>
    <col min="2" max="2" width="20.109375" style="32" customWidth="1"/>
    <col min="3" max="3" width="26.33203125" style="32" customWidth="1"/>
    <col min="4" max="4" width="28.6640625" style="32" customWidth="1"/>
    <col min="5" max="5" width="24.88671875" style="32" customWidth="1"/>
    <col min="6" max="6" width="22.6640625" style="32" customWidth="1"/>
    <col min="7" max="7" width="23" style="32" customWidth="1"/>
    <col min="8" max="16384" width="8.88671875" style="32"/>
  </cols>
  <sheetData>
    <row r="1" spans="1:7" ht="20.399999999999999">
      <c r="A1" s="198" t="s">
        <v>126</v>
      </c>
      <c r="B1" s="151"/>
      <c r="C1" s="151"/>
      <c r="D1" s="151"/>
      <c r="E1" s="151"/>
    </row>
    <row r="2" spans="1:7" ht="20.399999999999999">
      <c r="A2" s="198" t="s">
        <v>65</v>
      </c>
      <c r="B2" s="151"/>
      <c r="C2" s="151"/>
      <c r="D2" s="151"/>
      <c r="E2" s="151"/>
    </row>
    <row r="3" spans="1:7" ht="45.75" customHeight="1">
      <c r="A3" s="199" t="s">
        <v>951</v>
      </c>
      <c r="B3" s="200"/>
      <c r="C3" s="200"/>
      <c r="D3" s="200"/>
      <c r="E3" s="200"/>
    </row>
    <row r="4" spans="1:7" ht="62.25" customHeight="1">
      <c r="A4" s="34" t="s">
        <v>952</v>
      </c>
      <c r="B4" s="34" t="s">
        <v>128</v>
      </c>
      <c r="C4" s="4" t="s">
        <v>953</v>
      </c>
      <c r="D4" s="5" t="s">
        <v>954</v>
      </c>
      <c r="E4" s="6" t="s">
        <v>949</v>
      </c>
    </row>
    <row r="5" spans="1:7">
      <c r="A5" s="35"/>
      <c r="B5" s="35"/>
      <c r="C5" s="145" t="s">
        <v>28</v>
      </c>
      <c r="D5" s="145" t="s">
        <v>28</v>
      </c>
      <c r="E5" s="145" t="s">
        <v>28</v>
      </c>
    </row>
    <row r="6" spans="1:7">
      <c r="A6" s="36">
        <v>1</v>
      </c>
      <c r="B6" s="37" t="s">
        <v>89</v>
      </c>
      <c r="C6" s="38">
        <v>2481062.13</v>
      </c>
      <c r="D6" s="38">
        <v>93979821.040000007</v>
      </c>
      <c r="E6" s="39">
        <f>C6+D6</f>
        <v>96460883.170000002</v>
      </c>
      <c r="F6" s="40"/>
      <c r="G6" s="40"/>
    </row>
    <row r="7" spans="1:7">
      <c r="A7" s="36">
        <v>2</v>
      </c>
      <c r="B7" s="37" t="s">
        <v>90</v>
      </c>
      <c r="C7" s="38">
        <v>2639423.4500000002</v>
      </c>
      <c r="D7" s="38">
        <v>99978368.219999999</v>
      </c>
      <c r="E7" s="39">
        <f t="shared" ref="E7:E41" si="0">C7+D7</f>
        <v>102617791.67</v>
      </c>
      <c r="F7" s="40"/>
      <c r="G7" s="40"/>
    </row>
    <row r="8" spans="1:7">
      <c r="A8" s="36">
        <v>3</v>
      </c>
      <c r="B8" s="37" t="s">
        <v>91</v>
      </c>
      <c r="C8" s="38">
        <v>2663951.41</v>
      </c>
      <c r="D8" s="38">
        <v>100907459.34</v>
      </c>
      <c r="E8" s="39">
        <f t="shared" si="0"/>
        <v>103571410.75</v>
      </c>
      <c r="F8" s="40"/>
      <c r="G8" s="40"/>
    </row>
    <row r="9" spans="1:7">
      <c r="A9" s="36">
        <v>4</v>
      </c>
      <c r="B9" s="37" t="s">
        <v>92</v>
      </c>
      <c r="C9" s="38">
        <v>2634478.7999999998</v>
      </c>
      <c r="D9" s="38">
        <v>99791070.519999996</v>
      </c>
      <c r="E9" s="39">
        <f t="shared" si="0"/>
        <v>102425549.31999999</v>
      </c>
      <c r="F9" s="40"/>
      <c r="G9" s="40"/>
    </row>
    <row r="10" spans="1:7">
      <c r="A10" s="36">
        <v>5</v>
      </c>
      <c r="B10" s="37" t="s">
        <v>93</v>
      </c>
      <c r="C10" s="38">
        <v>3169366.26</v>
      </c>
      <c r="D10" s="38">
        <v>120052001.23</v>
      </c>
      <c r="E10" s="39">
        <f t="shared" si="0"/>
        <v>123221367.48999999</v>
      </c>
      <c r="F10" s="40"/>
      <c r="G10" s="40"/>
    </row>
    <row r="11" spans="1:7">
      <c r="A11" s="36">
        <v>6</v>
      </c>
      <c r="B11" s="37" t="s">
        <v>94</v>
      </c>
      <c r="C11" s="38">
        <v>2344430.2000000002</v>
      </c>
      <c r="D11" s="38">
        <v>88804358.260000005</v>
      </c>
      <c r="E11" s="39">
        <f t="shared" si="0"/>
        <v>91148788.459999993</v>
      </c>
      <c r="F11" s="40"/>
      <c r="G11" s="40"/>
    </row>
    <row r="12" spans="1:7" ht="30" customHeight="1">
      <c r="A12" s="36">
        <v>7</v>
      </c>
      <c r="B12" s="37" t="s">
        <v>95</v>
      </c>
      <c r="C12" s="38">
        <v>2971485.75</v>
      </c>
      <c r="D12" s="38">
        <v>112556511.79000001</v>
      </c>
      <c r="E12" s="39">
        <f t="shared" si="0"/>
        <v>115527997.54000001</v>
      </c>
      <c r="F12" s="40"/>
      <c r="G12" s="40"/>
    </row>
    <row r="13" spans="1:7">
      <c r="A13" s="36">
        <v>8</v>
      </c>
      <c r="B13" s="37" t="s">
        <v>96</v>
      </c>
      <c r="C13" s="38">
        <v>3291980.36</v>
      </c>
      <c r="D13" s="38">
        <v>124696484.14</v>
      </c>
      <c r="E13" s="39">
        <f t="shared" si="0"/>
        <v>127988464.5</v>
      </c>
      <c r="F13" s="40"/>
      <c r="G13" s="40"/>
    </row>
    <row r="14" spans="1:7">
      <c r="A14" s="36">
        <v>9</v>
      </c>
      <c r="B14" s="37" t="s">
        <v>97</v>
      </c>
      <c r="C14" s="38">
        <v>2664405.7200000002</v>
      </c>
      <c r="D14" s="38">
        <v>100924668.23</v>
      </c>
      <c r="E14" s="39">
        <f t="shared" si="0"/>
        <v>103589073.95</v>
      </c>
      <c r="F14" s="40"/>
      <c r="G14" s="40"/>
    </row>
    <row r="15" spans="1:7">
      <c r="A15" s="36">
        <v>10</v>
      </c>
      <c r="B15" s="37" t="s">
        <v>98</v>
      </c>
      <c r="C15" s="38">
        <v>2690306.33</v>
      </c>
      <c r="D15" s="38">
        <v>101905753.84999999</v>
      </c>
      <c r="E15" s="39">
        <f t="shared" si="0"/>
        <v>104596060.18000001</v>
      </c>
      <c r="F15" s="40"/>
      <c r="G15" s="40"/>
    </row>
    <row r="16" spans="1:7">
      <c r="A16" s="36">
        <v>11</v>
      </c>
      <c r="B16" s="37" t="s">
        <v>99</v>
      </c>
      <c r="C16" s="38">
        <v>2370460.6</v>
      </c>
      <c r="D16" s="38">
        <v>89790360.140000001</v>
      </c>
      <c r="E16" s="39">
        <f t="shared" si="0"/>
        <v>92160820.739999995</v>
      </c>
      <c r="F16" s="40"/>
      <c r="G16" s="40"/>
    </row>
    <row r="17" spans="1:7">
      <c r="A17" s="36">
        <v>12</v>
      </c>
      <c r="B17" s="37" t="s">
        <v>100</v>
      </c>
      <c r="C17" s="38">
        <v>2477511.23</v>
      </c>
      <c r="D17" s="38">
        <v>93845317</v>
      </c>
      <c r="E17" s="39">
        <f t="shared" si="0"/>
        <v>96322828.230000004</v>
      </c>
      <c r="F17" s="40"/>
      <c r="G17" s="40"/>
    </row>
    <row r="18" spans="1:7">
      <c r="A18" s="36">
        <v>13</v>
      </c>
      <c r="B18" s="37" t="s">
        <v>101</v>
      </c>
      <c r="C18" s="38">
        <v>2369122.96</v>
      </c>
      <c r="D18" s="38">
        <v>89739691.969999999</v>
      </c>
      <c r="E18" s="39">
        <f t="shared" si="0"/>
        <v>92108814.930000007</v>
      </c>
      <c r="F18" s="40"/>
      <c r="G18" s="40"/>
    </row>
    <row r="19" spans="1:7">
      <c r="A19" s="36">
        <v>14</v>
      </c>
      <c r="B19" s="37" t="s">
        <v>102</v>
      </c>
      <c r="C19" s="38">
        <v>2664635.6800000002</v>
      </c>
      <c r="D19" s="38">
        <v>100933378.72</v>
      </c>
      <c r="E19" s="39">
        <f t="shared" si="0"/>
        <v>103598014.40000001</v>
      </c>
      <c r="F19" s="40"/>
      <c r="G19" s="40"/>
    </row>
    <row r="20" spans="1:7">
      <c r="A20" s="36">
        <v>15</v>
      </c>
      <c r="B20" s="37" t="s">
        <v>103</v>
      </c>
      <c r="C20" s="38">
        <v>2495723.96</v>
      </c>
      <c r="D20" s="38">
        <v>94535194.260000005</v>
      </c>
      <c r="E20" s="39">
        <f t="shared" si="0"/>
        <v>97030918.219999999</v>
      </c>
      <c r="F20" s="40"/>
      <c r="G20" s="40"/>
    </row>
    <row r="21" spans="1:7">
      <c r="A21" s="36">
        <v>16</v>
      </c>
      <c r="B21" s="37" t="s">
        <v>104</v>
      </c>
      <c r="C21" s="38">
        <v>2754840.98</v>
      </c>
      <c r="D21" s="38">
        <v>104350253.27</v>
      </c>
      <c r="E21" s="39">
        <f t="shared" si="0"/>
        <v>107105094.25</v>
      </c>
      <c r="F21" s="40"/>
      <c r="G21" s="40"/>
    </row>
    <row r="22" spans="1:7">
      <c r="A22" s="36">
        <v>17</v>
      </c>
      <c r="B22" s="37" t="s">
        <v>105</v>
      </c>
      <c r="C22" s="38">
        <v>2963087.02</v>
      </c>
      <c r="D22" s="38">
        <v>112238377.36</v>
      </c>
      <c r="E22" s="39">
        <f t="shared" si="0"/>
        <v>115201464.38</v>
      </c>
      <c r="F22" s="40"/>
      <c r="G22" s="40"/>
    </row>
    <row r="23" spans="1:7">
      <c r="A23" s="36">
        <v>18</v>
      </c>
      <c r="B23" s="37" t="s">
        <v>106</v>
      </c>
      <c r="C23" s="38">
        <v>3471601.08</v>
      </c>
      <c r="D23" s="38">
        <v>131500313.56999999</v>
      </c>
      <c r="E23" s="39">
        <f t="shared" si="0"/>
        <v>134971914.65000001</v>
      </c>
      <c r="F23" s="40"/>
      <c r="G23" s="40"/>
    </row>
    <row r="24" spans="1:7">
      <c r="A24" s="36">
        <v>19</v>
      </c>
      <c r="B24" s="37" t="s">
        <v>107</v>
      </c>
      <c r="C24" s="38">
        <v>4202759.5999999996</v>
      </c>
      <c r="D24" s="38">
        <v>159195769.49000001</v>
      </c>
      <c r="E24" s="39">
        <f t="shared" si="0"/>
        <v>163398529.09</v>
      </c>
      <c r="F24" s="40"/>
      <c r="G24" s="40"/>
    </row>
    <row r="25" spans="1:7">
      <c r="A25" s="36">
        <v>20</v>
      </c>
      <c r="B25" s="37" t="s">
        <v>108</v>
      </c>
      <c r="C25" s="38">
        <v>3257019.08</v>
      </c>
      <c r="D25" s="38">
        <v>123372190.65000001</v>
      </c>
      <c r="E25" s="39">
        <f t="shared" si="0"/>
        <v>126629209.73</v>
      </c>
      <c r="F25" s="40"/>
      <c r="G25" s="40"/>
    </row>
    <row r="26" spans="1:7">
      <c r="A26" s="36">
        <v>21</v>
      </c>
      <c r="B26" s="37" t="s">
        <v>109</v>
      </c>
      <c r="C26" s="38">
        <v>2797795.64</v>
      </c>
      <c r="D26" s="38">
        <v>105977327.28</v>
      </c>
      <c r="E26" s="39">
        <f t="shared" si="0"/>
        <v>108775122.92</v>
      </c>
      <c r="F26" s="40"/>
      <c r="G26" s="40"/>
    </row>
    <row r="27" spans="1:7">
      <c r="A27" s="36">
        <v>22</v>
      </c>
      <c r="B27" s="37" t="s">
        <v>110</v>
      </c>
      <c r="C27" s="38">
        <v>2928447.41</v>
      </c>
      <c r="D27" s="38">
        <v>110926268.13</v>
      </c>
      <c r="E27" s="39">
        <f t="shared" si="0"/>
        <v>113854715.54000001</v>
      </c>
      <c r="F27" s="40"/>
      <c r="G27" s="40"/>
    </row>
    <row r="28" spans="1:7">
      <c r="A28" s="36">
        <v>23</v>
      </c>
      <c r="B28" s="37" t="s">
        <v>111</v>
      </c>
      <c r="C28" s="38">
        <v>2358560.4900000002</v>
      </c>
      <c r="D28" s="38">
        <v>89339597.739999995</v>
      </c>
      <c r="E28" s="39">
        <f t="shared" si="0"/>
        <v>91698158.230000004</v>
      </c>
      <c r="F28" s="40"/>
      <c r="G28" s="40"/>
    </row>
    <row r="29" spans="1:7">
      <c r="A29" s="36">
        <v>24</v>
      </c>
      <c r="B29" s="37" t="s">
        <v>112</v>
      </c>
      <c r="C29" s="38">
        <v>3549503.13</v>
      </c>
      <c r="D29" s="38">
        <v>134451154.83000001</v>
      </c>
      <c r="E29" s="39">
        <f t="shared" si="0"/>
        <v>138000657.96000001</v>
      </c>
      <c r="F29" s="40"/>
      <c r="G29" s="40"/>
    </row>
    <row r="30" spans="1:7">
      <c r="A30" s="36">
        <v>25</v>
      </c>
      <c r="B30" s="37" t="s">
        <v>113</v>
      </c>
      <c r="C30" s="38">
        <v>2443473.7400000002</v>
      </c>
      <c r="D30" s="38">
        <v>92556015.230000004</v>
      </c>
      <c r="E30" s="39">
        <f t="shared" si="0"/>
        <v>94999488.969999999</v>
      </c>
      <c r="F30" s="40"/>
      <c r="G30" s="40"/>
    </row>
    <row r="31" spans="1:7">
      <c r="A31" s="36">
        <v>26</v>
      </c>
      <c r="B31" s="37" t="s">
        <v>114</v>
      </c>
      <c r="C31" s="38">
        <v>3138533.22</v>
      </c>
      <c r="D31" s="38">
        <v>118884080.59</v>
      </c>
      <c r="E31" s="39">
        <f t="shared" si="0"/>
        <v>122022613.81</v>
      </c>
      <c r="F31" s="40"/>
      <c r="G31" s="40"/>
    </row>
    <row r="32" spans="1:7">
      <c r="A32" s="36">
        <v>27</v>
      </c>
      <c r="B32" s="37" t="s">
        <v>115</v>
      </c>
      <c r="C32" s="38">
        <v>2461621.42</v>
      </c>
      <c r="D32" s="38">
        <v>93243428.909999996</v>
      </c>
      <c r="E32" s="39">
        <f t="shared" si="0"/>
        <v>95705050.329999998</v>
      </c>
      <c r="F32" s="40"/>
      <c r="G32" s="40"/>
    </row>
    <row r="33" spans="1:7">
      <c r="A33" s="36">
        <v>28</v>
      </c>
      <c r="B33" s="37" t="s">
        <v>116</v>
      </c>
      <c r="C33" s="38">
        <v>2466498.17</v>
      </c>
      <c r="D33" s="38">
        <v>93428154.590000004</v>
      </c>
      <c r="E33" s="39">
        <f t="shared" si="0"/>
        <v>95894652.760000005</v>
      </c>
      <c r="F33" s="40"/>
      <c r="G33" s="40"/>
    </row>
    <row r="34" spans="1:7">
      <c r="A34" s="36">
        <v>29</v>
      </c>
      <c r="B34" s="37" t="s">
        <v>117</v>
      </c>
      <c r="C34" s="38">
        <v>2416495.0099999998</v>
      </c>
      <c r="D34" s="38">
        <v>91534091.519999996</v>
      </c>
      <c r="E34" s="39">
        <f t="shared" si="0"/>
        <v>93950586.530000001</v>
      </c>
      <c r="F34" s="40"/>
      <c r="G34" s="40"/>
    </row>
    <row r="35" spans="1:7">
      <c r="A35" s="36">
        <v>30</v>
      </c>
      <c r="B35" s="37" t="s">
        <v>118</v>
      </c>
      <c r="C35" s="38">
        <v>2971814.07</v>
      </c>
      <c r="D35" s="38">
        <v>112568947.95</v>
      </c>
      <c r="E35" s="39">
        <f t="shared" si="0"/>
        <v>115540762.02</v>
      </c>
      <c r="F35" s="40"/>
      <c r="G35" s="40"/>
    </row>
    <row r="36" spans="1:7">
      <c r="A36" s="36">
        <v>31</v>
      </c>
      <c r="B36" s="37" t="s">
        <v>119</v>
      </c>
      <c r="C36" s="38">
        <v>2766856.83</v>
      </c>
      <c r="D36" s="38">
        <v>104805400.12</v>
      </c>
      <c r="E36" s="39">
        <f t="shared" si="0"/>
        <v>107572256.95</v>
      </c>
      <c r="F36" s="40"/>
      <c r="G36" s="40"/>
    </row>
    <row r="37" spans="1:7">
      <c r="A37" s="36">
        <v>32</v>
      </c>
      <c r="B37" s="37" t="s">
        <v>120</v>
      </c>
      <c r="C37" s="38">
        <v>2857508.4</v>
      </c>
      <c r="D37" s="38">
        <v>108239178.92</v>
      </c>
      <c r="E37" s="39">
        <f t="shared" si="0"/>
        <v>111096687.31999999</v>
      </c>
      <c r="F37" s="40"/>
      <c r="G37" s="40"/>
    </row>
    <row r="38" spans="1:7">
      <c r="A38" s="36">
        <v>33</v>
      </c>
      <c r="B38" s="37" t="s">
        <v>121</v>
      </c>
      <c r="C38" s="38">
        <v>2920114.17</v>
      </c>
      <c r="D38" s="38">
        <v>110610614.61</v>
      </c>
      <c r="E38" s="39">
        <f t="shared" si="0"/>
        <v>113530728.78</v>
      </c>
      <c r="F38" s="40"/>
      <c r="G38" s="40"/>
    </row>
    <row r="39" spans="1:7">
      <c r="A39" s="36">
        <v>34</v>
      </c>
      <c r="B39" s="37" t="s">
        <v>122</v>
      </c>
      <c r="C39" s="38">
        <v>2552301.79</v>
      </c>
      <c r="D39" s="38">
        <v>96678298.579999998</v>
      </c>
      <c r="E39" s="39">
        <f t="shared" si="0"/>
        <v>99230600.370000005</v>
      </c>
      <c r="F39" s="40"/>
      <c r="G39" s="40"/>
    </row>
    <row r="40" spans="1:7">
      <c r="A40" s="36">
        <v>35</v>
      </c>
      <c r="B40" s="37" t="s">
        <v>123</v>
      </c>
      <c r="C40" s="38">
        <v>2631095.5099999998</v>
      </c>
      <c r="D40" s="38">
        <v>99662915.290000007</v>
      </c>
      <c r="E40" s="39">
        <f t="shared" si="0"/>
        <v>102294010.8</v>
      </c>
      <c r="F40" s="40"/>
      <c r="G40" s="40"/>
    </row>
    <row r="41" spans="1:7">
      <c r="A41" s="36">
        <v>36</v>
      </c>
      <c r="B41" s="37" t="s">
        <v>124</v>
      </c>
      <c r="C41" s="38">
        <v>2636698.98</v>
      </c>
      <c r="D41" s="38">
        <v>99875168.200000003</v>
      </c>
      <c r="E41" s="39">
        <f t="shared" si="0"/>
        <v>102511867.18000001</v>
      </c>
      <c r="F41" s="40"/>
      <c r="G41" s="40"/>
    </row>
    <row r="42" spans="1:7">
      <c r="A42" s="192" t="s">
        <v>27</v>
      </c>
      <c r="B42" s="194"/>
      <c r="C42" s="41">
        <f>SUM(C6:C41)</f>
        <v>100474970.58</v>
      </c>
      <c r="D42" s="41">
        <f>SUM(D6:D41)</f>
        <v>3805877985.54</v>
      </c>
      <c r="E42" s="41">
        <f>SUM(E6:E41)</f>
        <v>3906352956.1199999</v>
      </c>
    </row>
  </sheetData>
  <mergeCells count="4">
    <mergeCell ref="A1:E1"/>
    <mergeCell ref="A2:E2"/>
    <mergeCell ref="A3:E3"/>
    <mergeCell ref="A42:B42"/>
  </mergeCell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3"/>
  <sheetViews>
    <sheetView workbookViewId="0">
      <selection activeCell="E6" sqref="E6:E42"/>
    </sheetView>
  </sheetViews>
  <sheetFormatPr defaultColWidth="9" defaultRowHeight="13.2"/>
  <cols>
    <col min="1" max="1" width="5" customWidth="1"/>
    <col min="2" max="2" width="20.33203125" customWidth="1"/>
    <col min="3" max="3" width="21.6640625" customWidth="1"/>
    <col min="4" max="4" width="22.109375" customWidth="1"/>
    <col min="5" max="5" width="22" customWidth="1"/>
    <col min="6" max="7" width="24.88671875" customWidth="1"/>
    <col min="8" max="8" width="23.109375" customWidth="1"/>
    <col min="9" max="9" width="17.5546875" customWidth="1"/>
  </cols>
  <sheetData>
    <row r="1" spans="1:9" ht="20.399999999999999">
      <c r="A1" s="164" t="s">
        <v>17</v>
      </c>
      <c r="B1" s="164"/>
      <c r="C1" s="164"/>
      <c r="D1" s="164"/>
      <c r="E1" s="164"/>
    </row>
    <row r="2" spans="1:9" ht="20.399999999999999">
      <c r="A2" s="164" t="s">
        <v>65</v>
      </c>
      <c r="B2" s="164"/>
      <c r="C2" s="164"/>
      <c r="D2" s="164"/>
      <c r="E2" s="164"/>
    </row>
    <row r="3" spans="1:9" ht="35.4" customHeight="1">
      <c r="A3" s="201" t="s">
        <v>955</v>
      </c>
      <c r="B3" s="201"/>
      <c r="C3" s="201"/>
      <c r="D3" s="201"/>
      <c r="E3" s="201"/>
    </row>
    <row r="4" spans="1:9" ht="52.2">
      <c r="A4" s="20" t="s">
        <v>952</v>
      </c>
      <c r="B4" s="20" t="s">
        <v>956</v>
      </c>
      <c r="C4" s="4" t="s">
        <v>953</v>
      </c>
      <c r="D4" s="5" t="s">
        <v>954</v>
      </c>
      <c r="E4" s="21" t="s">
        <v>949</v>
      </c>
    </row>
    <row r="5" spans="1:9" ht="15.6">
      <c r="A5" s="22"/>
      <c r="B5" s="22"/>
      <c r="C5" s="145" t="s">
        <v>28</v>
      </c>
      <c r="D5" s="145" t="s">
        <v>28</v>
      </c>
      <c r="E5" s="145" t="s">
        <v>28</v>
      </c>
      <c r="G5" s="23"/>
      <c r="I5" s="30"/>
    </row>
    <row r="6" spans="1:9" ht="18">
      <c r="A6" s="24">
        <v>1</v>
      </c>
      <c r="B6" s="25" t="s">
        <v>89</v>
      </c>
      <c r="C6" s="26">
        <v>1737896.24</v>
      </c>
      <c r="D6" s="26">
        <v>65829539.270000003</v>
      </c>
      <c r="E6" s="27">
        <f>SUM(C6:D6)</f>
        <v>67567435.510000005</v>
      </c>
      <c r="F6" s="28"/>
      <c r="G6" s="28"/>
      <c r="H6" s="29"/>
      <c r="I6" s="31"/>
    </row>
    <row r="7" spans="1:9" ht="18">
      <c r="A7" s="24">
        <v>2</v>
      </c>
      <c r="B7" s="25" t="s">
        <v>90</v>
      </c>
      <c r="C7" s="26">
        <v>2192106.67</v>
      </c>
      <c r="D7" s="26">
        <v>83034515.709999993</v>
      </c>
      <c r="E7" s="27">
        <f t="shared" ref="E7:E42" si="0">SUM(C7:D7)</f>
        <v>85226622.379999995</v>
      </c>
      <c r="F7" s="28"/>
      <c r="G7" s="28"/>
      <c r="H7" s="29"/>
      <c r="I7" s="31"/>
    </row>
    <row r="8" spans="1:9" ht="18">
      <c r="A8" s="24">
        <v>3</v>
      </c>
      <c r="B8" s="25" t="s">
        <v>91</v>
      </c>
      <c r="C8" s="26">
        <v>2919757.27</v>
      </c>
      <c r="D8" s="26">
        <v>110597095.59</v>
      </c>
      <c r="E8" s="27">
        <f t="shared" si="0"/>
        <v>113516852.86</v>
      </c>
      <c r="F8" s="28"/>
      <c r="G8" s="28"/>
      <c r="H8" s="29"/>
      <c r="I8" s="31"/>
    </row>
    <row r="9" spans="1:9" ht="18">
      <c r="A9" s="24">
        <v>4</v>
      </c>
      <c r="B9" s="25" t="s">
        <v>92</v>
      </c>
      <c r="C9" s="26">
        <v>2203953.0499999998</v>
      </c>
      <c r="D9" s="26">
        <v>83483243.040000007</v>
      </c>
      <c r="E9" s="27">
        <f t="shared" si="0"/>
        <v>85687196.090000004</v>
      </c>
      <c r="F9" s="28"/>
      <c r="G9" s="28"/>
      <c r="H9" s="29"/>
      <c r="I9" s="31"/>
    </row>
    <row r="10" spans="1:9" ht="18">
      <c r="A10" s="24">
        <v>5</v>
      </c>
      <c r="B10" s="25" t="s">
        <v>93</v>
      </c>
      <c r="C10" s="26">
        <v>2501922.85</v>
      </c>
      <c r="D10" s="26">
        <v>94770001.140000001</v>
      </c>
      <c r="E10" s="27">
        <f t="shared" si="0"/>
        <v>97271923.989999995</v>
      </c>
      <c r="F10" s="28"/>
      <c r="G10" s="28"/>
      <c r="H10" s="29"/>
      <c r="I10" s="31"/>
    </row>
    <row r="11" spans="1:9" ht="18">
      <c r="A11" s="24">
        <v>6</v>
      </c>
      <c r="B11" s="25" t="s">
        <v>94</v>
      </c>
      <c r="C11" s="26">
        <v>1018374.18</v>
      </c>
      <c r="D11" s="26">
        <v>38574859.359999999</v>
      </c>
      <c r="E11" s="27">
        <f t="shared" si="0"/>
        <v>39593233.539999999</v>
      </c>
      <c r="F11" s="28"/>
      <c r="G11" s="28"/>
      <c r="H11" s="29"/>
      <c r="I11" s="31"/>
    </row>
    <row r="12" spans="1:9" ht="18">
      <c r="A12" s="24">
        <v>7</v>
      </c>
      <c r="B12" s="25" t="s">
        <v>95</v>
      </c>
      <c r="C12" s="26">
        <v>2722479.28</v>
      </c>
      <c r="D12" s="26">
        <v>103124428.67</v>
      </c>
      <c r="E12" s="27">
        <f t="shared" si="0"/>
        <v>105846907.95</v>
      </c>
      <c r="F12" s="28"/>
      <c r="G12" s="28"/>
      <c r="H12" s="29"/>
      <c r="I12" s="31"/>
    </row>
    <row r="13" spans="1:9" ht="18">
      <c r="A13" s="24">
        <v>8</v>
      </c>
      <c r="B13" s="25" t="s">
        <v>96</v>
      </c>
      <c r="C13" s="26">
        <v>2955796.63</v>
      </c>
      <c r="D13" s="26">
        <v>111962225.61</v>
      </c>
      <c r="E13" s="27">
        <f t="shared" si="0"/>
        <v>114918022.23999999</v>
      </c>
      <c r="F13" s="28"/>
      <c r="G13" s="28"/>
      <c r="H13" s="29"/>
      <c r="I13" s="31"/>
    </row>
    <row r="14" spans="1:9" ht="18">
      <c r="A14" s="24">
        <v>9</v>
      </c>
      <c r="B14" s="25" t="s">
        <v>97</v>
      </c>
      <c r="C14" s="26">
        <v>1905508.99</v>
      </c>
      <c r="D14" s="26">
        <v>72178520.5</v>
      </c>
      <c r="E14" s="27">
        <f t="shared" si="0"/>
        <v>74084029.489999995</v>
      </c>
      <c r="F14" s="28"/>
      <c r="G14" s="28"/>
      <c r="H14" s="29"/>
      <c r="I14" s="31"/>
    </row>
    <row r="15" spans="1:9" ht="18">
      <c r="A15" s="24">
        <v>10</v>
      </c>
      <c r="B15" s="25" t="s">
        <v>98</v>
      </c>
      <c r="C15" s="26">
        <v>2441636.48</v>
      </c>
      <c r="D15" s="26">
        <v>92486422.040000007</v>
      </c>
      <c r="E15" s="27">
        <f t="shared" si="0"/>
        <v>94928058.519999996</v>
      </c>
      <c r="F15" s="28"/>
      <c r="G15" s="28"/>
      <c r="H15" s="29"/>
      <c r="I15" s="31"/>
    </row>
    <row r="16" spans="1:9" ht="18">
      <c r="A16" s="24">
        <v>11</v>
      </c>
      <c r="B16" s="25" t="s">
        <v>99</v>
      </c>
      <c r="C16" s="26">
        <v>1409572.75</v>
      </c>
      <c r="D16" s="26">
        <v>53393017.75</v>
      </c>
      <c r="E16" s="27">
        <f t="shared" si="0"/>
        <v>54802590.5</v>
      </c>
      <c r="F16" s="28"/>
      <c r="G16" s="28"/>
      <c r="H16" s="29"/>
      <c r="I16" s="31"/>
    </row>
    <row r="17" spans="1:9" ht="18">
      <c r="A17" s="24">
        <v>12</v>
      </c>
      <c r="B17" s="25" t="s">
        <v>100</v>
      </c>
      <c r="C17" s="26">
        <v>1868182.39</v>
      </c>
      <c r="D17" s="26">
        <v>70764630.969999999</v>
      </c>
      <c r="E17" s="27">
        <f t="shared" si="0"/>
        <v>72632813.359999999</v>
      </c>
      <c r="F17" s="28"/>
      <c r="G17" s="28"/>
      <c r="H17" s="29"/>
      <c r="I17" s="31"/>
    </row>
    <row r="18" spans="1:9" ht="18">
      <c r="A18" s="24">
        <v>13</v>
      </c>
      <c r="B18" s="25" t="s">
        <v>101</v>
      </c>
      <c r="C18" s="26">
        <v>1483404.56</v>
      </c>
      <c r="D18" s="26">
        <v>56189683.219999999</v>
      </c>
      <c r="E18" s="27">
        <f t="shared" si="0"/>
        <v>57673087.780000001</v>
      </c>
      <c r="F18" s="28"/>
      <c r="G18" s="28"/>
      <c r="H18" s="29"/>
      <c r="I18" s="31"/>
    </row>
    <row r="19" spans="1:9" ht="18">
      <c r="A19" s="24">
        <v>14</v>
      </c>
      <c r="B19" s="25" t="s">
        <v>102</v>
      </c>
      <c r="C19" s="26">
        <v>1898101.08</v>
      </c>
      <c r="D19" s="26">
        <v>71897917.120000005</v>
      </c>
      <c r="E19" s="27">
        <f t="shared" si="0"/>
        <v>73796018.200000003</v>
      </c>
      <c r="F19" s="28"/>
      <c r="G19" s="28"/>
      <c r="H19" s="29"/>
      <c r="I19" s="31"/>
    </row>
    <row r="20" spans="1:9" ht="18">
      <c r="A20" s="24">
        <v>15</v>
      </c>
      <c r="B20" s="25" t="s">
        <v>103</v>
      </c>
      <c r="C20" s="26">
        <v>1300580.18</v>
      </c>
      <c r="D20" s="26">
        <v>49264503.030000001</v>
      </c>
      <c r="E20" s="27">
        <f t="shared" si="0"/>
        <v>50565083.210000001</v>
      </c>
      <c r="F20" s="28"/>
      <c r="G20" s="28"/>
      <c r="H20" s="29"/>
      <c r="I20" s="31"/>
    </row>
    <row r="21" spans="1:9" ht="18">
      <c r="A21" s="24">
        <v>16</v>
      </c>
      <c r="B21" s="25" t="s">
        <v>104</v>
      </c>
      <c r="C21" s="26">
        <v>2543877.67</v>
      </c>
      <c r="D21" s="26">
        <v>96359202.5</v>
      </c>
      <c r="E21" s="27">
        <f t="shared" si="0"/>
        <v>98903080.170000002</v>
      </c>
      <c r="F21" s="28"/>
      <c r="G21" s="28"/>
      <c r="H21" s="29"/>
      <c r="I21" s="31"/>
    </row>
    <row r="22" spans="1:9" ht="18">
      <c r="A22" s="24">
        <v>17</v>
      </c>
      <c r="B22" s="25" t="s">
        <v>105</v>
      </c>
      <c r="C22" s="26">
        <v>2672583.0099999998</v>
      </c>
      <c r="D22" s="26">
        <v>101234414.75</v>
      </c>
      <c r="E22" s="27">
        <f t="shared" si="0"/>
        <v>103906997.76000001</v>
      </c>
      <c r="F22" s="28"/>
      <c r="G22" s="28"/>
      <c r="H22" s="29"/>
      <c r="I22" s="31"/>
    </row>
    <row r="23" spans="1:9" ht="18">
      <c r="A23" s="24">
        <v>18</v>
      </c>
      <c r="B23" s="25" t="s">
        <v>106</v>
      </c>
      <c r="C23" s="26">
        <v>3005572.66</v>
      </c>
      <c r="D23" s="26">
        <v>113847685.28</v>
      </c>
      <c r="E23" s="27">
        <f t="shared" si="0"/>
        <v>116853257.94</v>
      </c>
      <c r="F23" s="28"/>
      <c r="G23" s="28"/>
      <c r="H23" s="29"/>
      <c r="I23" s="31"/>
    </row>
    <row r="24" spans="1:9" ht="18">
      <c r="A24" s="24">
        <v>19</v>
      </c>
      <c r="B24" s="25" t="s">
        <v>107</v>
      </c>
      <c r="C24" s="26">
        <v>4785129.2699999996</v>
      </c>
      <c r="D24" s="26">
        <v>181255272.37</v>
      </c>
      <c r="E24" s="27">
        <f t="shared" si="0"/>
        <v>186040401.63999999</v>
      </c>
      <c r="F24" s="28"/>
      <c r="G24" s="28"/>
      <c r="H24" s="29"/>
      <c r="I24" s="31"/>
    </row>
    <row r="25" spans="1:9" ht="18">
      <c r="A25" s="24">
        <v>20</v>
      </c>
      <c r="B25" s="25" t="s">
        <v>108</v>
      </c>
      <c r="C25" s="26">
        <v>3643000.37</v>
      </c>
      <c r="D25" s="26">
        <v>137992724.08000001</v>
      </c>
      <c r="E25" s="27">
        <f t="shared" si="0"/>
        <v>141635724.44999999</v>
      </c>
      <c r="F25" s="28"/>
      <c r="G25" s="28"/>
      <c r="H25" s="29"/>
      <c r="I25" s="31"/>
    </row>
    <row r="26" spans="1:9" ht="18">
      <c r="A26" s="24">
        <v>21</v>
      </c>
      <c r="B26" s="25" t="s">
        <v>109</v>
      </c>
      <c r="C26" s="26">
        <v>2299124.27</v>
      </c>
      <c r="D26" s="26">
        <v>87088220.909999996</v>
      </c>
      <c r="E26" s="27">
        <f t="shared" si="0"/>
        <v>89387345.180000007</v>
      </c>
      <c r="F26" s="28"/>
      <c r="G26" s="28"/>
      <c r="H26" s="29"/>
      <c r="I26" s="31"/>
    </row>
    <row r="27" spans="1:9" ht="18">
      <c r="A27" s="24">
        <v>22</v>
      </c>
      <c r="B27" s="25" t="s">
        <v>110</v>
      </c>
      <c r="C27" s="26">
        <v>2376313.34</v>
      </c>
      <c r="D27" s="26">
        <v>90012055.400000006</v>
      </c>
      <c r="E27" s="27">
        <f t="shared" si="0"/>
        <v>92388368.739999995</v>
      </c>
      <c r="F27" s="28"/>
      <c r="G27" s="28"/>
      <c r="H27" s="29"/>
      <c r="I27" s="31"/>
    </row>
    <row r="28" spans="1:9" ht="18">
      <c r="A28" s="24">
        <v>23</v>
      </c>
      <c r="B28" s="25" t="s">
        <v>111</v>
      </c>
      <c r="C28" s="26">
        <v>1681490.59</v>
      </c>
      <c r="D28" s="26">
        <v>63692957.5</v>
      </c>
      <c r="E28" s="27">
        <f t="shared" si="0"/>
        <v>65374448.090000004</v>
      </c>
      <c r="F28" s="28"/>
      <c r="G28" s="28"/>
      <c r="H28" s="29"/>
      <c r="I28" s="31"/>
    </row>
    <row r="29" spans="1:9" ht="18">
      <c r="A29" s="24">
        <v>24</v>
      </c>
      <c r="B29" s="25" t="s">
        <v>112</v>
      </c>
      <c r="C29" s="26">
        <v>2864412.82</v>
      </c>
      <c r="D29" s="26">
        <v>108500710.31</v>
      </c>
      <c r="E29" s="27">
        <f t="shared" si="0"/>
        <v>111365123.13</v>
      </c>
      <c r="F29" s="28"/>
      <c r="G29" s="28"/>
      <c r="H29" s="29"/>
      <c r="I29" s="31"/>
    </row>
    <row r="30" spans="1:9" ht="18">
      <c r="A30" s="24">
        <v>25</v>
      </c>
      <c r="B30" s="25" t="s">
        <v>113</v>
      </c>
      <c r="C30" s="26">
        <v>1500179.42</v>
      </c>
      <c r="D30" s="26">
        <v>56825095.850000001</v>
      </c>
      <c r="E30" s="27">
        <f t="shared" si="0"/>
        <v>58325275.270000003</v>
      </c>
      <c r="F30" s="28"/>
      <c r="G30" s="28"/>
      <c r="H30" s="29"/>
      <c r="I30" s="31"/>
    </row>
    <row r="31" spans="1:9" ht="18">
      <c r="A31" s="24">
        <v>26</v>
      </c>
      <c r="B31" s="25" t="s">
        <v>114</v>
      </c>
      <c r="C31" s="26">
        <v>2776716.39</v>
      </c>
      <c r="D31" s="26">
        <v>105178869.09</v>
      </c>
      <c r="E31" s="27">
        <f t="shared" si="0"/>
        <v>107955585.48</v>
      </c>
      <c r="F31" s="28"/>
      <c r="G31" s="28"/>
      <c r="H31" s="29"/>
      <c r="I31" s="31"/>
    </row>
    <row r="32" spans="1:9" ht="18">
      <c r="A32" s="24">
        <v>27</v>
      </c>
      <c r="B32" s="25" t="s">
        <v>115</v>
      </c>
      <c r="C32" s="26">
        <v>1980899.43</v>
      </c>
      <c r="D32" s="26">
        <v>75034224.920000002</v>
      </c>
      <c r="E32" s="27">
        <f t="shared" si="0"/>
        <v>77015124.349999994</v>
      </c>
      <c r="F32" s="28"/>
      <c r="G32" s="28"/>
      <c r="H32" s="29"/>
      <c r="I32" s="31"/>
    </row>
    <row r="33" spans="1:9" ht="18">
      <c r="A33" s="24">
        <v>28</v>
      </c>
      <c r="B33" s="25" t="s">
        <v>116</v>
      </c>
      <c r="C33" s="26">
        <v>1891884.26</v>
      </c>
      <c r="D33" s="26">
        <v>71662431.049999997</v>
      </c>
      <c r="E33" s="27">
        <f t="shared" si="0"/>
        <v>73554315.310000002</v>
      </c>
      <c r="F33" s="28"/>
      <c r="G33" s="28"/>
      <c r="H33" s="29"/>
      <c r="I33" s="31"/>
    </row>
    <row r="34" spans="1:9" ht="18">
      <c r="A34" s="24">
        <v>29</v>
      </c>
      <c r="B34" s="25" t="s">
        <v>117</v>
      </c>
      <c r="C34" s="26">
        <v>2562605.06</v>
      </c>
      <c r="D34" s="26">
        <v>97068574.709999993</v>
      </c>
      <c r="E34" s="27">
        <f t="shared" si="0"/>
        <v>99631179.769999996</v>
      </c>
      <c r="F34" s="28"/>
      <c r="G34" s="28"/>
      <c r="H34" s="29"/>
      <c r="I34" s="31"/>
    </row>
    <row r="35" spans="1:9" ht="18">
      <c r="A35" s="24">
        <v>30</v>
      </c>
      <c r="B35" s="25" t="s">
        <v>118</v>
      </c>
      <c r="C35" s="26">
        <v>3232526.34</v>
      </c>
      <c r="D35" s="26">
        <v>122444433.29000001</v>
      </c>
      <c r="E35" s="27">
        <f t="shared" si="0"/>
        <v>125676959.63</v>
      </c>
      <c r="F35" s="28"/>
      <c r="G35" s="28"/>
      <c r="H35" s="29"/>
      <c r="I35" s="31"/>
    </row>
    <row r="36" spans="1:9" ht="18">
      <c r="A36" s="24">
        <v>31</v>
      </c>
      <c r="B36" s="25" t="s">
        <v>119</v>
      </c>
      <c r="C36" s="26">
        <v>2026360.9</v>
      </c>
      <c r="D36" s="26">
        <v>76756253.840000004</v>
      </c>
      <c r="E36" s="27">
        <f t="shared" si="0"/>
        <v>78782614.739999995</v>
      </c>
      <c r="F36" s="28"/>
      <c r="G36" s="28"/>
      <c r="H36" s="29"/>
      <c r="I36" s="31"/>
    </row>
    <row r="37" spans="1:9" ht="18">
      <c r="A37" s="24">
        <v>32</v>
      </c>
      <c r="B37" s="25" t="s">
        <v>120</v>
      </c>
      <c r="C37" s="26">
        <v>2511786.67</v>
      </c>
      <c r="D37" s="26">
        <v>95143631.760000005</v>
      </c>
      <c r="E37" s="27">
        <f t="shared" si="0"/>
        <v>97655418.430000007</v>
      </c>
      <c r="F37" s="28"/>
      <c r="G37" s="28"/>
      <c r="H37" s="29"/>
      <c r="I37" s="31"/>
    </row>
    <row r="38" spans="1:9" ht="18">
      <c r="A38" s="24">
        <v>33</v>
      </c>
      <c r="B38" s="25" t="s">
        <v>121</v>
      </c>
      <c r="C38" s="26">
        <v>2529757.94</v>
      </c>
      <c r="D38" s="26">
        <v>95824363.129999995</v>
      </c>
      <c r="E38" s="27">
        <f t="shared" si="0"/>
        <v>98354121.069999993</v>
      </c>
      <c r="F38" s="28"/>
      <c r="G38" s="28"/>
      <c r="H38" s="29"/>
      <c r="I38" s="31"/>
    </row>
    <row r="39" spans="1:9" ht="18">
      <c r="A39" s="24">
        <v>34</v>
      </c>
      <c r="B39" s="25" t="s">
        <v>122</v>
      </c>
      <c r="C39" s="26">
        <v>1896062.04</v>
      </c>
      <c r="D39" s="26">
        <v>71820680.75</v>
      </c>
      <c r="E39" s="27">
        <f t="shared" si="0"/>
        <v>73716742.790000007</v>
      </c>
      <c r="F39" s="28"/>
      <c r="G39" s="28"/>
      <c r="H39" s="29"/>
      <c r="I39" s="31"/>
    </row>
    <row r="40" spans="1:9" ht="18">
      <c r="A40" s="24">
        <v>35</v>
      </c>
      <c r="B40" s="25" t="s">
        <v>123</v>
      </c>
      <c r="C40" s="26">
        <v>1906324.22</v>
      </c>
      <c r="D40" s="26">
        <v>72209400.319999993</v>
      </c>
      <c r="E40" s="27">
        <f t="shared" si="0"/>
        <v>74115724.540000007</v>
      </c>
      <c r="F40" s="28"/>
      <c r="G40" s="28"/>
      <c r="H40" s="29"/>
      <c r="I40" s="31"/>
    </row>
    <row r="41" spans="1:9" ht="18">
      <c r="A41" s="24">
        <v>36</v>
      </c>
      <c r="B41" s="25" t="s">
        <v>124</v>
      </c>
      <c r="C41" s="26">
        <v>1722491.36</v>
      </c>
      <c r="D41" s="26">
        <v>65246020.25</v>
      </c>
      <c r="E41" s="27">
        <f t="shared" si="0"/>
        <v>66968511.609999999</v>
      </c>
      <c r="F41" s="28"/>
      <c r="G41" s="28"/>
      <c r="H41" s="29"/>
      <c r="I41" s="31"/>
    </row>
    <row r="42" spans="1:9" ht="18">
      <c r="A42" s="24">
        <v>37</v>
      </c>
      <c r="B42" s="25" t="s">
        <v>931</v>
      </c>
      <c r="C42" s="26">
        <v>760771.52</v>
      </c>
      <c r="D42" s="26">
        <v>28817162.920000002</v>
      </c>
      <c r="E42" s="27">
        <f t="shared" si="0"/>
        <v>29577934.440000001</v>
      </c>
      <c r="F42" s="28"/>
      <c r="G42" s="28"/>
      <c r="H42" s="29"/>
      <c r="I42" s="31"/>
    </row>
    <row r="43" spans="1:9" ht="17.399999999999999">
      <c r="A43" s="202" t="s">
        <v>46</v>
      </c>
      <c r="B43" s="202"/>
      <c r="C43" s="18">
        <f>SUM(C6:C42)</f>
        <v>83729142.150000006</v>
      </c>
      <c r="D43" s="18">
        <f>SUM(D6:D42)</f>
        <v>3171564988</v>
      </c>
      <c r="E43" s="18">
        <f t="shared" ref="E43" si="1">SUM(E6:E42)</f>
        <v>3255294130.1500001</v>
      </c>
    </row>
  </sheetData>
  <mergeCells count="4">
    <mergeCell ref="A1:E1"/>
    <mergeCell ref="A2:E2"/>
    <mergeCell ref="A3:E3"/>
    <mergeCell ref="A43:B43"/>
  </mergeCell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795"/>
  <sheetViews>
    <sheetView topLeftCell="A4" zoomScale="106" zoomScaleNormal="106" workbookViewId="0">
      <pane xSplit="3" ySplit="5" topLeftCell="D9" activePane="bottomRight" state="frozen"/>
      <selection pane="topRight"/>
      <selection pane="bottomLeft"/>
      <selection pane="bottomRight" activeCell="A4" sqref="A4:F4"/>
    </sheetView>
  </sheetViews>
  <sheetFormatPr defaultColWidth="9.109375" defaultRowHeight="13.2"/>
  <cols>
    <col min="1" max="1" width="5.88671875" style="1" customWidth="1"/>
    <col min="2" max="2" width="16" style="1" customWidth="1"/>
    <col min="3" max="3" width="22.33203125" style="1" customWidth="1"/>
    <col min="4" max="4" width="22.6640625" style="1" customWidth="1"/>
    <col min="5" max="5" width="23.5546875" style="1" customWidth="1"/>
    <col min="6" max="6" width="24.88671875" style="1" customWidth="1"/>
    <col min="7" max="8" width="13.44140625" style="1" customWidth="1"/>
    <col min="9" max="9" width="14.44140625" style="1" customWidth="1"/>
    <col min="10" max="11" width="13.33203125" style="1" customWidth="1"/>
    <col min="12" max="12" width="9.109375" style="1"/>
    <col min="13" max="14" width="15.33203125" style="1" customWidth="1"/>
    <col min="15" max="15" width="14.44140625" style="1" customWidth="1"/>
    <col min="16" max="16" width="14" style="1" customWidth="1"/>
    <col min="17" max="17" width="12.88671875" style="1" customWidth="1"/>
    <col min="18" max="16384" width="9.109375" style="1"/>
  </cols>
  <sheetData>
    <row r="1" spans="1:17" ht="17.399999999999999">
      <c r="A1" s="203" t="s">
        <v>17</v>
      </c>
      <c r="B1" s="203"/>
      <c r="C1" s="203"/>
      <c r="D1" s="203"/>
      <c r="E1" s="203"/>
      <c r="F1" s="203"/>
    </row>
    <row r="2" spans="1:17" ht="17.399999999999999">
      <c r="A2" s="203" t="s">
        <v>65</v>
      </c>
      <c r="B2" s="203"/>
      <c r="C2" s="203"/>
      <c r="D2" s="203"/>
      <c r="E2" s="203"/>
      <c r="F2" s="203"/>
    </row>
    <row r="3" spans="1:17" ht="38.4" customHeight="1">
      <c r="A3" s="200" t="s">
        <v>957</v>
      </c>
      <c r="B3" s="200"/>
      <c r="C3" s="200"/>
      <c r="D3" s="200"/>
      <c r="E3" s="200"/>
      <c r="F3" s="200"/>
    </row>
    <row r="4" spans="1:17" ht="38.4" customHeight="1">
      <c r="A4" s="200" t="s">
        <v>17</v>
      </c>
      <c r="B4" s="200"/>
      <c r="C4" s="200"/>
      <c r="D4" s="200"/>
      <c r="E4" s="200"/>
      <c r="F4" s="200"/>
    </row>
    <row r="5" spans="1:17" ht="38.4" customHeight="1">
      <c r="A5" s="200" t="s">
        <v>65</v>
      </c>
      <c r="B5" s="200"/>
      <c r="C5" s="200"/>
      <c r="D5" s="200"/>
      <c r="E5" s="200"/>
      <c r="F5" s="200"/>
    </row>
    <row r="6" spans="1:17" ht="38.4" customHeight="1">
      <c r="A6" s="200" t="s">
        <v>958</v>
      </c>
      <c r="B6" s="200"/>
      <c r="C6" s="200"/>
      <c r="D6" s="200"/>
      <c r="E6" s="200"/>
      <c r="F6" s="200"/>
    </row>
    <row r="7" spans="1:17" ht="52.2">
      <c r="A7" s="2" t="s">
        <v>959</v>
      </c>
      <c r="B7" s="2" t="s">
        <v>956</v>
      </c>
      <c r="C7" s="3" t="s">
        <v>960</v>
      </c>
      <c r="D7" s="4" t="s">
        <v>953</v>
      </c>
      <c r="E7" s="5" t="s">
        <v>954</v>
      </c>
      <c r="F7" s="6" t="s">
        <v>961</v>
      </c>
    </row>
    <row r="8" spans="1:17" ht="15.6">
      <c r="A8" s="7"/>
      <c r="B8" s="7"/>
      <c r="C8" s="8"/>
      <c r="D8" s="145" t="s">
        <v>28</v>
      </c>
      <c r="E8" s="145" t="s">
        <v>28</v>
      </c>
      <c r="F8" s="145" t="s">
        <v>28</v>
      </c>
      <c r="P8" s="15"/>
      <c r="Q8" s="15"/>
    </row>
    <row r="9" spans="1:17" ht="18">
      <c r="A9" s="10">
        <v>1</v>
      </c>
      <c r="B9" s="11" t="s">
        <v>89</v>
      </c>
      <c r="C9" s="11" t="s">
        <v>133</v>
      </c>
      <c r="D9" s="12">
        <v>89033.8462</v>
      </c>
      <c r="E9" s="12">
        <v>3372501.1645</v>
      </c>
      <c r="F9" s="13">
        <f t="shared" ref="F9:F72" si="0">D9+E9</f>
        <v>3461535.0107</v>
      </c>
      <c r="G9" s="14"/>
      <c r="H9" s="14"/>
      <c r="I9" s="16"/>
      <c r="J9" s="16"/>
      <c r="K9" s="16"/>
      <c r="M9" s="14"/>
      <c r="N9" s="14"/>
      <c r="O9" s="16"/>
      <c r="P9" s="16"/>
      <c r="Q9" s="16"/>
    </row>
    <row r="10" spans="1:17" ht="18">
      <c r="A10" s="10">
        <v>2</v>
      </c>
      <c r="B10" s="11" t="s">
        <v>89</v>
      </c>
      <c r="C10" s="11" t="s">
        <v>135</v>
      </c>
      <c r="D10" s="12">
        <v>148541.37390000001</v>
      </c>
      <c r="E10" s="12">
        <v>5626578.8543999996</v>
      </c>
      <c r="F10" s="13">
        <f t="shared" si="0"/>
        <v>5775120.2282999996</v>
      </c>
      <c r="G10" s="14"/>
      <c r="H10" s="14"/>
      <c r="I10" s="16"/>
      <c r="J10" s="16"/>
      <c r="K10" s="16"/>
      <c r="M10" s="14"/>
      <c r="N10" s="14"/>
      <c r="O10" s="16"/>
      <c r="P10" s="16"/>
      <c r="Q10" s="16"/>
    </row>
    <row r="11" spans="1:17" ht="18">
      <c r="A11" s="10">
        <v>3</v>
      </c>
      <c r="B11" s="11" t="s">
        <v>89</v>
      </c>
      <c r="C11" s="11" t="s">
        <v>137</v>
      </c>
      <c r="D11" s="12">
        <v>104515.21090000001</v>
      </c>
      <c r="E11" s="12">
        <v>3958917.7096000002</v>
      </c>
      <c r="F11" s="13">
        <f t="shared" si="0"/>
        <v>4063432.9205</v>
      </c>
      <c r="G11" s="14"/>
      <c r="H11" s="14"/>
      <c r="I11" s="16"/>
      <c r="J11" s="16"/>
      <c r="K11" s="16"/>
      <c r="M11" s="14"/>
      <c r="N11" s="14"/>
      <c r="O11" s="16"/>
      <c r="P11" s="16"/>
      <c r="Q11" s="16"/>
    </row>
    <row r="12" spans="1:17" ht="18">
      <c r="A12" s="10">
        <v>4</v>
      </c>
      <c r="B12" s="11" t="s">
        <v>89</v>
      </c>
      <c r="C12" s="11" t="s">
        <v>139</v>
      </c>
      <c r="D12" s="12">
        <v>106489.68030000001</v>
      </c>
      <c r="E12" s="12">
        <v>4033708.3720999998</v>
      </c>
      <c r="F12" s="13">
        <f t="shared" si="0"/>
        <v>4140198.0523999999</v>
      </c>
      <c r="G12" s="14"/>
      <c r="H12" s="14"/>
      <c r="I12" s="16"/>
      <c r="J12" s="16"/>
      <c r="K12" s="16"/>
      <c r="M12" s="14"/>
      <c r="N12" s="14"/>
      <c r="O12" s="16"/>
      <c r="P12" s="16"/>
      <c r="Q12" s="16"/>
    </row>
    <row r="13" spans="1:17" ht="18">
      <c r="A13" s="10">
        <v>5</v>
      </c>
      <c r="B13" s="11" t="s">
        <v>89</v>
      </c>
      <c r="C13" s="11" t="s">
        <v>141</v>
      </c>
      <c r="D13" s="12">
        <v>96926.465200000006</v>
      </c>
      <c r="E13" s="12">
        <v>3671464.6247</v>
      </c>
      <c r="F13" s="13">
        <f t="shared" si="0"/>
        <v>3768391.0899</v>
      </c>
      <c r="G13" s="14"/>
      <c r="H13" s="14"/>
      <c r="I13" s="16"/>
      <c r="J13" s="16"/>
      <c r="K13" s="16"/>
      <c r="M13" s="14"/>
      <c r="N13" s="14"/>
      <c r="O13" s="16"/>
      <c r="P13" s="16"/>
      <c r="Q13" s="16"/>
    </row>
    <row r="14" spans="1:17" ht="36">
      <c r="A14" s="10">
        <v>6</v>
      </c>
      <c r="B14" s="11" t="s">
        <v>89</v>
      </c>
      <c r="C14" s="11" t="s">
        <v>143</v>
      </c>
      <c r="D14" s="12">
        <v>100099.98510000001</v>
      </c>
      <c r="E14" s="12">
        <v>3791673.9583999999</v>
      </c>
      <c r="F14" s="13">
        <f t="shared" si="0"/>
        <v>3891773.9435000001</v>
      </c>
      <c r="G14" s="14"/>
      <c r="H14" s="14"/>
      <c r="I14" s="16"/>
      <c r="J14" s="16"/>
      <c r="K14" s="16"/>
      <c r="M14" s="14"/>
      <c r="N14" s="14"/>
      <c r="O14" s="16"/>
      <c r="P14" s="16"/>
      <c r="Q14" s="16"/>
    </row>
    <row r="15" spans="1:17" ht="36">
      <c r="A15" s="10">
        <v>7</v>
      </c>
      <c r="B15" s="11" t="s">
        <v>89</v>
      </c>
      <c r="C15" s="11" t="s">
        <v>144</v>
      </c>
      <c r="D15" s="12">
        <v>97123.796799999996</v>
      </c>
      <c r="E15" s="12">
        <v>3678939.3221999998</v>
      </c>
      <c r="F15" s="13">
        <f t="shared" si="0"/>
        <v>3776063.1189999999</v>
      </c>
      <c r="G15" s="14"/>
      <c r="H15" s="14"/>
      <c r="I15" s="16"/>
      <c r="J15" s="16"/>
      <c r="K15" s="16"/>
      <c r="M15" s="14"/>
      <c r="N15" s="14"/>
      <c r="O15" s="16"/>
      <c r="P15" s="16"/>
      <c r="Q15" s="16"/>
    </row>
    <row r="16" spans="1:17" ht="18">
      <c r="A16" s="10">
        <v>8</v>
      </c>
      <c r="B16" s="11" t="s">
        <v>89</v>
      </c>
      <c r="C16" s="11" t="s">
        <v>146</v>
      </c>
      <c r="D16" s="12">
        <v>94701.758199999997</v>
      </c>
      <c r="E16" s="12">
        <v>3587195.2428000001</v>
      </c>
      <c r="F16" s="13">
        <f t="shared" si="0"/>
        <v>3681897.0010000002</v>
      </c>
      <c r="G16" s="14"/>
      <c r="H16" s="14"/>
      <c r="I16" s="16"/>
      <c r="J16" s="16"/>
      <c r="K16" s="16"/>
      <c r="M16" s="14"/>
      <c r="N16" s="14"/>
      <c r="O16" s="16"/>
      <c r="P16" s="16"/>
      <c r="Q16" s="16"/>
    </row>
    <row r="17" spans="1:17" ht="18">
      <c r="A17" s="10">
        <v>9</v>
      </c>
      <c r="B17" s="11" t="s">
        <v>89</v>
      </c>
      <c r="C17" s="11" t="s">
        <v>148</v>
      </c>
      <c r="D17" s="12">
        <v>102169.711</v>
      </c>
      <c r="E17" s="12">
        <v>3870072.8308999999</v>
      </c>
      <c r="F17" s="13">
        <f t="shared" si="0"/>
        <v>3972242.5419000001</v>
      </c>
      <c r="G17" s="14"/>
      <c r="H17" s="14"/>
      <c r="I17" s="16"/>
      <c r="J17" s="16"/>
      <c r="K17" s="16"/>
      <c r="M17" s="14"/>
      <c r="N17" s="14"/>
      <c r="O17" s="16"/>
      <c r="P17" s="16"/>
      <c r="Q17" s="16"/>
    </row>
    <row r="18" spans="1:17" ht="18">
      <c r="A18" s="10">
        <v>10</v>
      </c>
      <c r="B18" s="11" t="s">
        <v>89</v>
      </c>
      <c r="C18" s="11" t="s">
        <v>150</v>
      </c>
      <c r="D18" s="12">
        <v>103681.58349999999</v>
      </c>
      <c r="E18" s="12">
        <v>3927340.8470999999</v>
      </c>
      <c r="F18" s="13">
        <f t="shared" si="0"/>
        <v>4031022.4306000001</v>
      </c>
      <c r="G18" s="14"/>
      <c r="H18" s="14"/>
      <c r="I18" s="16"/>
      <c r="J18" s="16"/>
      <c r="K18" s="16"/>
      <c r="M18" s="14"/>
      <c r="N18" s="14"/>
      <c r="O18" s="16"/>
      <c r="P18" s="16"/>
      <c r="Q18" s="16"/>
    </row>
    <row r="19" spans="1:17" ht="18">
      <c r="A19" s="10">
        <v>11</v>
      </c>
      <c r="B19" s="11" t="s">
        <v>89</v>
      </c>
      <c r="C19" s="11" t="s">
        <v>152</v>
      </c>
      <c r="D19" s="12">
        <v>113384.10490000001</v>
      </c>
      <c r="E19" s="12">
        <v>4294861.3586999997</v>
      </c>
      <c r="F19" s="13">
        <f t="shared" si="0"/>
        <v>4408245.4636000004</v>
      </c>
      <c r="G19" s="14"/>
      <c r="H19" s="14"/>
      <c r="I19" s="16"/>
      <c r="J19" s="16"/>
      <c r="K19" s="16"/>
      <c r="M19" s="14"/>
      <c r="N19" s="14"/>
      <c r="O19" s="16"/>
      <c r="P19" s="16"/>
      <c r="Q19" s="16"/>
    </row>
    <row r="20" spans="1:17" ht="18">
      <c r="A20" s="10">
        <v>12</v>
      </c>
      <c r="B20" s="11" t="s">
        <v>89</v>
      </c>
      <c r="C20" s="11" t="s">
        <v>154</v>
      </c>
      <c r="D20" s="12">
        <v>109168.7369</v>
      </c>
      <c r="E20" s="12">
        <v>4135187.9972999999</v>
      </c>
      <c r="F20" s="13">
        <f t="shared" si="0"/>
        <v>4244356.7341999998</v>
      </c>
      <c r="G20" s="14"/>
      <c r="H20" s="14"/>
      <c r="I20" s="16"/>
      <c r="J20" s="16"/>
      <c r="K20" s="16"/>
      <c r="M20" s="14"/>
      <c r="N20" s="14"/>
      <c r="O20" s="16"/>
      <c r="P20" s="16"/>
      <c r="Q20" s="16"/>
    </row>
    <row r="21" spans="1:17" ht="18">
      <c r="A21" s="10">
        <v>13</v>
      </c>
      <c r="B21" s="11" t="s">
        <v>89</v>
      </c>
      <c r="C21" s="11" t="s">
        <v>156</v>
      </c>
      <c r="D21" s="12">
        <v>83363.655499999993</v>
      </c>
      <c r="E21" s="12">
        <v>3157720.7672000001</v>
      </c>
      <c r="F21" s="13">
        <f t="shared" si="0"/>
        <v>3241084.4227</v>
      </c>
      <c r="G21" s="14"/>
      <c r="H21" s="14"/>
      <c r="I21" s="16"/>
      <c r="J21" s="16"/>
      <c r="K21" s="16"/>
      <c r="M21" s="14"/>
      <c r="N21" s="14"/>
      <c r="O21" s="16"/>
      <c r="P21" s="16"/>
      <c r="Q21" s="16"/>
    </row>
    <row r="22" spans="1:17" ht="18">
      <c r="A22" s="10">
        <v>14</v>
      </c>
      <c r="B22" s="11" t="s">
        <v>89</v>
      </c>
      <c r="C22" s="11" t="s">
        <v>158</v>
      </c>
      <c r="D22" s="12">
        <v>78767.267800000001</v>
      </c>
      <c r="E22" s="12">
        <v>2983614.8106999998</v>
      </c>
      <c r="F22" s="13">
        <f t="shared" si="0"/>
        <v>3062382.0784999998</v>
      </c>
      <c r="G22" s="14"/>
      <c r="H22" s="14"/>
      <c r="I22" s="16"/>
      <c r="J22" s="16"/>
      <c r="K22" s="16"/>
      <c r="M22" s="14"/>
      <c r="N22" s="14"/>
      <c r="O22" s="16"/>
      <c r="P22" s="16"/>
      <c r="Q22" s="16"/>
    </row>
    <row r="23" spans="1:17" ht="18">
      <c r="A23" s="10">
        <v>15</v>
      </c>
      <c r="B23" s="11" t="s">
        <v>89</v>
      </c>
      <c r="C23" s="11" t="s">
        <v>160</v>
      </c>
      <c r="D23" s="12">
        <v>82019.7978</v>
      </c>
      <c r="E23" s="12">
        <v>3106816.9616</v>
      </c>
      <c r="F23" s="13">
        <f t="shared" si="0"/>
        <v>3188836.7593999999</v>
      </c>
      <c r="G23" s="14"/>
      <c r="H23" s="14"/>
      <c r="I23" s="16"/>
      <c r="J23" s="16"/>
      <c r="K23" s="16"/>
      <c r="M23" s="14"/>
      <c r="N23" s="14"/>
      <c r="O23" s="16"/>
      <c r="P23" s="16"/>
      <c r="Q23" s="16"/>
    </row>
    <row r="24" spans="1:17" ht="18">
      <c r="A24" s="10">
        <v>16</v>
      </c>
      <c r="B24" s="11" t="s">
        <v>89</v>
      </c>
      <c r="C24" s="11" t="s">
        <v>162</v>
      </c>
      <c r="D24" s="12">
        <v>122265.06909999999</v>
      </c>
      <c r="E24" s="12">
        <v>4631262.2143000001</v>
      </c>
      <c r="F24" s="13">
        <f t="shared" si="0"/>
        <v>4753527.2834000001</v>
      </c>
      <c r="G24" s="14"/>
      <c r="H24" s="14"/>
      <c r="I24" s="16"/>
      <c r="J24" s="16"/>
      <c r="K24" s="16"/>
      <c r="M24" s="14"/>
      <c r="N24" s="14"/>
      <c r="O24" s="16"/>
      <c r="P24" s="16"/>
      <c r="Q24" s="16"/>
    </row>
    <row r="25" spans="1:17" ht="18">
      <c r="A25" s="10">
        <v>17</v>
      </c>
      <c r="B25" s="11" t="s">
        <v>89</v>
      </c>
      <c r="C25" s="11" t="s">
        <v>164</v>
      </c>
      <c r="D25" s="12">
        <v>105644.192</v>
      </c>
      <c r="E25" s="12">
        <v>4001682.2333999998</v>
      </c>
      <c r="F25" s="13">
        <f t="shared" si="0"/>
        <v>4107326.4254000001</v>
      </c>
      <c r="G25" s="14"/>
      <c r="H25" s="14"/>
      <c r="I25" s="16"/>
      <c r="J25" s="16"/>
      <c r="K25" s="16"/>
      <c r="M25" s="14"/>
      <c r="N25" s="14"/>
      <c r="O25" s="16"/>
      <c r="P25" s="16"/>
      <c r="Q25" s="16"/>
    </row>
    <row r="26" spans="1:17" ht="18">
      <c r="A26" s="10">
        <v>18</v>
      </c>
      <c r="B26" s="11" t="s">
        <v>90</v>
      </c>
      <c r="C26" s="11" t="s">
        <v>169</v>
      </c>
      <c r="D26" s="12">
        <v>108341.5662</v>
      </c>
      <c r="E26" s="12">
        <v>4103855.7074000002</v>
      </c>
      <c r="F26" s="13">
        <f t="shared" si="0"/>
        <v>4212197.2736</v>
      </c>
      <c r="G26" s="14"/>
      <c r="H26" s="14"/>
      <c r="I26" s="16"/>
      <c r="J26" s="16"/>
      <c r="K26" s="16"/>
      <c r="M26" s="14"/>
      <c r="N26" s="14"/>
      <c r="O26" s="16"/>
      <c r="P26" s="16"/>
      <c r="Q26" s="16"/>
    </row>
    <row r="27" spans="1:17" ht="18">
      <c r="A27" s="10">
        <v>19</v>
      </c>
      <c r="B27" s="11" t="s">
        <v>90</v>
      </c>
      <c r="C27" s="11" t="s">
        <v>171</v>
      </c>
      <c r="D27" s="12">
        <v>132355.19140000001</v>
      </c>
      <c r="E27" s="12">
        <v>5013464.6091</v>
      </c>
      <c r="F27" s="13">
        <f t="shared" si="0"/>
        <v>5145819.8004999999</v>
      </c>
      <c r="G27" s="14"/>
      <c r="H27" s="14"/>
      <c r="I27" s="16"/>
      <c r="J27" s="16"/>
      <c r="K27" s="16"/>
      <c r="M27" s="14"/>
      <c r="N27" s="14"/>
      <c r="O27" s="16"/>
      <c r="P27" s="16"/>
      <c r="Q27" s="16"/>
    </row>
    <row r="28" spans="1:17" ht="18">
      <c r="A28" s="10">
        <v>20</v>
      </c>
      <c r="B28" s="11" t="s">
        <v>90</v>
      </c>
      <c r="C28" s="11" t="s">
        <v>172</v>
      </c>
      <c r="D28" s="12">
        <v>112700.4834</v>
      </c>
      <c r="E28" s="12">
        <v>4268966.5509000001</v>
      </c>
      <c r="F28" s="13">
        <f t="shared" si="0"/>
        <v>4381667.0343000004</v>
      </c>
      <c r="G28" s="14"/>
      <c r="H28" s="14"/>
      <c r="I28" s="16"/>
      <c r="J28" s="16"/>
      <c r="K28" s="16"/>
      <c r="M28" s="14"/>
      <c r="N28" s="14"/>
      <c r="O28" s="16"/>
      <c r="P28" s="16"/>
      <c r="Q28" s="16"/>
    </row>
    <row r="29" spans="1:17" ht="18">
      <c r="A29" s="10">
        <v>21</v>
      </c>
      <c r="B29" s="11" t="s">
        <v>90</v>
      </c>
      <c r="C29" s="11" t="s">
        <v>174</v>
      </c>
      <c r="D29" s="12">
        <v>98670.897100000002</v>
      </c>
      <c r="E29" s="12">
        <v>3737541.7250999999</v>
      </c>
      <c r="F29" s="13">
        <f t="shared" si="0"/>
        <v>3836212.6222000001</v>
      </c>
      <c r="G29" s="14"/>
      <c r="H29" s="14"/>
      <c r="I29" s="16"/>
      <c r="J29" s="16"/>
      <c r="K29" s="16"/>
      <c r="M29" s="14"/>
      <c r="N29" s="14"/>
      <c r="O29" s="16"/>
      <c r="P29" s="16"/>
      <c r="Q29" s="16"/>
    </row>
    <row r="30" spans="1:17" ht="18">
      <c r="A30" s="10">
        <v>22</v>
      </c>
      <c r="B30" s="11" t="s">
        <v>90</v>
      </c>
      <c r="C30" s="11" t="s">
        <v>176</v>
      </c>
      <c r="D30" s="12">
        <v>97638.388500000001</v>
      </c>
      <c r="E30" s="12">
        <v>3698431.4707999998</v>
      </c>
      <c r="F30" s="13">
        <f t="shared" si="0"/>
        <v>3796069.8593000001</v>
      </c>
      <c r="G30" s="14"/>
      <c r="H30" s="14"/>
      <c r="I30" s="16"/>
      <c r="J30" s="16"/>
      <c r="K30" s="16"/>
      <c r="M30" s="14"/>
      <c r="N30" s="14"/>
      <c r="O30" s="16"/>
      <c r="P30" s="16"/>
      <c r="Q30" s="16"/>
    </row>
    <row r="31" spans="1:17" ht="18">
      <c r="A31" s="10">
        <v>23</v>
      </c>
      <c r="B31" s="11" t="s">
        <v>90</v>
      </c>
      <c r="C31" s="11" t="s">
        <v>178</v>
      </c>
      <c r="D31" s="12">
        <v>104389.5071</v>
      </c>
      <c r="E31" s="12">
        <v>3954156.1894999999</v>
      </c>
      <c r="F31" s="13">
        <f t="shared" si="0"/>
        <v>4058545.6965999999</v>
      </c>
      <c r="G31" s="14"/>
      <c r="H31" s="14"/>
      <c r="I31" s="16"/>
      <c r="J31" s="16"/>
      <c r="K31" s="16"/>
      <c r="M31" s="14"/>
      <c r="N31" s="14"/>
      <c r="O31" s="16"/>
      <c r="P31" s="16"/>
      <c r="Q31" s="16"/>
    </row>
    <row r="32" spans="1:17" ht="18">
      <c r="A32" s="10">
        <v>24</v>
      </c>
      <c r="B32" s="11" t="s">
        <v>90</v>
      </c>
      <c r="C32" s="11" t="s">
        <v>180</v>
      </c>
      <c r="D32" s="12">
        <v>113705.20170000001</v>
      </c>
      <c r="E32" s="12">
        <v>4307024.1409999998</v>
      </c>
      <c r="F32" s="13">
        <f t="shared" si="0"/>
        <v>4420729.3426999999</v>
      </c>
      <c r="G32" s="14"/>
      <c r="H32" s="14"/>
      <c r="I32" s="16"/>
      <c r="J32" s="16"/>
      <c r="K32" s="16"/>
      <c r="M32" s="14"/>
      <c r="N32" s="14"/>
      <c r="O32" s="16"/>
      <c r="P32" s="16"/>
      <c r="Q32" s="16"/>
    </row>
    <row r="33" spans="1:17" ht="18">
      <c r="A33" s="10">
        <v>25</v>
      </c>
      <c r="B33" s="11" t="s">
        <v>90</v>
      </c>
      <c r="C33" s="11" t="s">
        <v>182</v>
      </c>
      <c r="D33" s="12">
        <v>118945.1262</v>
      </c>
      <c r="E33" s="12">
        <v>4505506.5404000003</v>
      </c>
      <c r="F33" s="13">
        <f t="shared" si="0"/>
        <v>4624451.6666000001</v>
      </c>
      <c r="G33" s="14"/>
      <c r="H33" s="14"/>
      <c r="I33" s="16"/>
      <c r="J33" s="16"/>
      <c r="K33" s="16"/>
      <c r="M33" s="14"/>
      <c r="N33" s="14"/>
      <c r="O33" s="16"/>
      <c r="P33" s="16"/>
      <c r="Q33" s="16"/>
    </row>
    <row r="34" spans="1:17" ht="18">
      <c r="A34" s="10">
        <v>26</v>
      </c>
      <c r="B34" s="11" t="s">
        <v>90</v>
      </c>
      <c r="C34" s="11" t="s">
        <v>184</v>
      </c>
      <c r="D34" s="12">
        <v>103416.8691</v>
      </c>
      <c r="E34" s="12">
        <v>3917313.7667999999</v>
      </c>
      <c r="F34" s="13">
        <f t="shared" si="0"/>
        <v>4020730.6359000001</v>
      </c>
      <c r="G34" s="14"/>
      <c r="H34" s="14"/>
      <c r="I34" s="16"/>
      <c r="J34" s="16"/>
      <c r="K34" s="16"/>
      <c r="M34" s="14"/>
      <c r="N34" s="14"/>
      <c r="O34" s="16"/>
      <c r="P34" s="16"/>
      <c r="Q34" s="16"/>
    </row>
    <row r="35" spans="1:17" ht="18">
      <c r="A35" s="10">
        <v>27</v>
      </c>
      <c r="B35" s="11" t="s">
        <v>90</v>
      </c>
      <c r="C35" s="11" t="s">
        <v>186</v>
      </c>
      <c r="D35" s="12">
        <v>92596.206000000006</v>
      </c>
      <c r="E35" s="12">
        <v>3507439.3157000002</v>
      </c>
      <c r="F35" s="13">
        <f t="shared" si="0"/>
        <v>3600035.5216999999</v>
      </c>
      <c r="G35" s="14"/>
      <c r="H35" s="14"/>
      <c r="I35" s="16"/>
      <c r="J35" s="16"/>
      <c r="K35" s="16"/>
      <c r="M35" s="14"/>
      <c r="N35" s="14"/>
      <c r="O35" s="16"/>
      <c r="P35" s="16"/>
      <c r="Q35" s="16"/>
    </row>
    <row r="36" spans="1:17" ht="18">
      <c r="A36" s="10">
        <v>28</v>
      </c>
      <c r="B36" s="11" t="s">
        <v>90</v>
      </c>
      <c r="C36" s="11" t="s">
        <v>188</v>
      </c>
      <c r="D36" s="12">
        <v>94098.449800000002</v>
      </c>
      <c r="E36" s="12">
        <v>3564342.6060000001</v>
      </c>
      <c r="F36" s="13">
        <f t="shared" si="0"/>
        <v>3658441.0558000002</v>
      </c>
      <c r="G36" s="14"/>
      <c r="H36" s="14"/>
      <c r="I36" s="16"/>
      <c r="J36" s="16"/>
      <c r="K36" s="16"/>
      <c r="M36" s="14"/>
      <c r="N36" s="14"/>
      <c r="O36" s="16"/>
      <c r="P36" s="16"/>
      <c r="Q36" s="16"/>
    </row>
    <row r="37" spans="1:17" ht="18">
      <c r="A37" s="10">
        <v>29</v>
      </c>
      <c r="B37" s="11" t="s">
        <v>90</v>
      </c>
      <c r="C37" s="11" t="s">
        <v>190</v>
      </c>
      <c r="D37" s="12">
        <v>92128.440100000007</v>
      </c>
      <c r="E37" s="12">
        <v>3489720.8713000002</v>
      </c>
      <c r="F37" s="13">
        <f t="shared" si="0"/>
        <v>3581849.3114</v>
      </c>
      <c r="G37" s="14"/>
      <c r="H37" s="14"/>
      <c r="I37" s="16"/>
      <c r="J37" s="16"/>
      <c r="K37" s="16"/>
      <c r="M37" s="14"/>
      <c r="N37" s="14"/>
      <c r="O37" s="16"/>
      <c r="P37" s="16"/>
      <c r="Q37" s="16"/>
    </row>
    <row r="38" spans="1:17" ht="18">
      <c r="A38" s="10">
        <v>30</v>
      </c>
      <c r="B38" s="11" t="s">
        <v>90</v>
      </c>
      <c r="C38" s="11" t="s">
        <v>192</v>
      </c>
      <c r="D38" s="12">
        <v>106824.9069</v>
      </c>
      <c r="E38" s="12">
        <v>4046406.375</v>
      </c>
      <c r="F38" s="13">
        <f t="shared" si="0"/>
        <v>4153231.2818999998</v>
      </c>
      <c r="G38" s="14"/>
      <c r="H38" s="14"/>
      <c r="I38" s="16"/>
      <c r="J38" s="16"/>
      <c r="K38" s="16"/>
      <c r="M38" s="14"/>
      <c r="N38" s="14"/>
      <c r="O38" s="16"/>
      <c r="P38" s="16"/>
      <c r="Q38" s="16"/>
    </row>
    <row r="39" spans="1:17" ht="18">
      <c r="A39" s="10">
        <v>31</v>
      </c>
      <c r="B39" s="11" t="s">
        <v>90</v>
      </c>
      <c r="C39" s="11" t="s">
        <v>194</v>
      </c>
      <c r="D39" s="12">
        <v>103560.4207</v>
      </c>
      <c r="E39" s="12">
        <v>3922751.3391</v>
      </c>
      <c r="F39" s="13">
        <f t="shared" si="0"/>
        <v>4026311.7598000001</v>
      </c>
      <c r="G39" s="14"/>
      <c r="H39" s="14"/>
      <c r="I39" s="16"/>
      <c r="J39" s="16"/>
      <c r="K39" s="16"/>
      <c r="M39" s="14"/>
      <c r="N39" s="14"/>
      <c r="O39" s="16"/>
      <c r="P39" s="16"/>
      <c r="Q39" s="16"/>
    </row>
    <row r="40" spans="1:17" ht="18">
      <c r="A40" s="10">
        <v>32</v>
      </c>
      <c r="B40" s="11" t="s">
        <v>90</v>
      </c>
      <c r="C40" s="11" t="s">
        <v>196</v>
      </c>
      <c r="D40" s="12">
        <v>98821.558999999994</v>
      </c>
      <c r="E40" s="12">
        <v>3743248.6272999998</v>
      </c>
      <c r="F40" s="13">
        <f t="shared" si="0"/>
        <v>3842070.1863000002</v>
      </c>
      <c r="G40" s="14"/>
      <c r="H40" s="14"/>
      <c r="I40" s="16"/>
      <c r="J40" s="16"/>
      <c r="K40" s="16"/>
      <c r="M40" s="14"/>
      <c r="N40" s="14"/>
      <c r="O40" s="16"/>
      <c r="P40" s="16"/>
      <c r="Q40" s="16"/>
    </row>
    <row r="41" spans="1:17" ht="18">
      <c r="A41" s="10">
        <v>33</v>
      </c>
      <c r="B41" s="11" t="s">
        <v>90</v>
      </c>
      <c r="C41" s="11" t="s">
        <v>198</v>
      </c>
      <c r="D41" s="12">
        <v>92064.632599999997</v>
      </c>
      <c r="E41" s="12">
        <v>3487303.9164999998</v>
      </c>
      <c r="F41" s="13">
        <f t="shared" si="0"/>
        <v>3579368.5490999999</v>
      </c>
      <c r="G41" s="14"/>
      <c r="H41" s="14"/>
      <c r="I41" s="16"/>
      <c r="J41" s="16"/>
      <c r="K41" s="16"/>
      <c r="M41" s="14"/>
      <c r="N41" s="14"/>
      <c r="O41" s="16"/>
      <c r="P41" s="16"/>
      <c r="Q41" s="16"/>
    </row>
    <row r="42" spans="1:17" ht="18">
      <c r="A42" s="10">
        <v>34</v>
      </c>
      <c r="B42" s="11" t="s">
        <v>90</v>
      </c>
      <c r="C42" s="11" t="s">
        <v>200</v>
      </c>
      <c r="D42" s="12">
        <v>87494.269400000005</v>
      </c>
      <c r="E42" s="12">
        <v>3314183.7390999999</v>
      </c>
      <c r="F42" s="13">
        <f t="shared" si="0"/>
        <v>3401678.0085</v>
      </c>
      <c r="G42" s="14"/>
      <c r="H42" s="14"/>
      <c r="I42" s="16"/>
      <c r="J42" s="16"/>
      <c r="K42" s="16"/>
      <c r="M42" s="14"/>
      <c r="N42" s="14"/>
      <c r="O42" s="16"/>
      <c r="P42" s="16"/>
      <c r="Q42" s="16"/>
    </row>
    <row r="43" spans="1:17" ht="18">
      <c r="A43" s="10">
        <v>35</v>
      </c>
      <c r="B43" s="11" t="s">
        <v>90</v>
      </c>
      <c r="C43" s="11" t="s">
        <v>202</v>
      </c>
      <c r="D43" s="12">
        <v>99116.603300000002</v>
      </c>
      <c r="E43" s="12">
        <v>3754424.5729</v>
      </c>
      <c r="F43" s="13">
        <f t="shared" si="0"/>
        <v>3853541.1762000001</v>
      </c>
      <c r="G43" s="14"/>
      <c r="H43" s="14"/>
      <c r="I43" s="16"/>
      <c r="J43" s="16"/>
      <c r="K43" s="16"/>
      <c r="M43" s="14"/>
      <c r="N43" s="14"/>
      <c r="O43" s="16"/>
      <c r="P43" s="16"/>
      <c r="Q43" s="16"/>
    </row>
    <row r="44" spans="1:17" ht="18">
      <c r="A44" s="10">
        <v>36</v>
      </c>
      <c r="B44" s="11" t="s">
        <v>90</v>
      </c>
      <c r="C44" s="11" t="s">
        <v>204</v>
      </c>
      <c r="D44" s="12">
        <v>124759.8435</v>
      </c>
      <c r="E44" s="12">
        <v>4725761.4424000001</v>
      </c>
      <c r="F44" s="13">
        <f t="shared" si="0"/>
        <v>4850521.2858999996</v>
      </c>
      <c r="G44" s="14"/>
      <c r="H44" s="14"/>
      <c r="I44" s="16"/>
      <c r="J44" s="16"/>
      <c r="K44" s="16"/>
      <c r="M44" s="14"/>
      <c r="N44" s="14"/>
      <c r="O44" s="16"/>
      <c r="P44" s="16"/>
      <c r="Q44" s="16"/>
    </row>
    <row r="45" spans="1:17" ht="18">
      <c r="A45" s="10">
        <v>37</v>
      </c>
      <c r="B45" s="11" t="s">
        <v>90</v>
      </c>
      <c r="C45" s="11" t="s">
        <v>206</v>
      </c>
      <c r="D45" s="12">
        <v>106891.84639999999</v>
      </c>
      <c r="E45" s="12">
        <v>4048941.9646999999</v>
      </c>
      <c r="F45" s="13">
        <f t="shared" si="0"/>
        <v>4155833.8111</v>
      </c>
      <c r="G45" s="14"/>
      <c r="H45" s="14"/>
      <c r="I45" s="16"/>
      <c r="J45" s="16"/>
      <c r="K45" s="16"/>
      <c r="M45" s="14"/>
      <c r="N45" s="14"/>
      <c r="O45" s="16"/>
      <c r="P45" s="16"/>
      <c r="Q45" s="16"/>
    </row>
    <row r="46" spans="1:17" ht="18">
      <c r="A46" s="10">
        <v>38</v>
      </c>
      <c r="B46" s="11" t="s">
        <v>90</v>
      </c>
      <c r="C46" s="11" t="s">
        <v>208</v>
      </c>
      <c r="D46" s="12">
        <v>103586.2637</v>
      </c>
      <c r="E46" s="12">
        <v>3923730.2396999998</v>
      </c>
      <c r="F46" s="13">
        <f t="shared" si="0"/>
        <v>4027316.5033999998</v>
      </c>
      <c r="G46" s="14"/>
      <c r="H46" s="14"/>
      <c r="I46" s="16"/>
      <c r="J46" s="16"/>
      <c r="K46" s="16"/>
      <c r="M46" s="14"/>
      <c r="N46" s="14"/>
      <c r="O46" s="16"/>
      <c r="P46" s="16"/>
      <c r="Q46" s="16"/>
    </row>
    <row r="47" spans="1:17" ht="18">
      <c r="A47" s="10">
        <v>39</v>
      </c>
      <c r="B47" s="11" t="s">
        <v>91</v>
      </c>
      <c r="C47" s="11" t="s">
        <v>213</v>
      </c>
      <c r="D47" s="12">
        <v>99467.301200000002</v>
      </c>
      <c r="E47" s="12">
        <v>3767708.6096000001</v>
      </c>
      <c r="F47" s="13">
        <f t="shared" si="0"/>
        <v>3867175.9108000002</v>
      </c>
      <c r="G47" s="14"/>
      <c r="H47" s="14"/>
      <c r="I47" s="16"/>
      <c r="J47" s="16"/>
      <c r="K47" s="16"/>
      <c r="M47" s="14"/>
      <c r="N47" s="14"/>
      <c r="O47" s="16"/>
      <c r="P47" s="16"/>
      <c r="Q47" s="16"/>
    </row>
    <row r="48" spans="1:17" ht="18">
      <c r="A48" s="10">
        <v>40</v>
      </c>
      <c r="B48" s="11" t="s">
        <v>91</v>
      </c>
      <c r="C48" s="11" t="s">
        <v>214</v>
      </c>
      <c r="D48" s="12">
        <v>77663.917499999996</v>
      </c>
      <c r="E48" s="12">
        <v>2941821.1538</v>
      </c>
      <c r="F48" s="13">
        <f t="shared" si="0"/>
        <v>3019485.0713</v>
      </c>
      <c r="G48" s="14"/>
      <c r="H48" s="14"/>
      <c r="I48" s="16"/>
      <c r="J48" s="16"/>
      <c r="K48" s="16"/>
      <c r="M48" s="14"/>
      <c r="N48" s="14"/>
      <c r="O48" s="16"/>
      <c r="P48" s="16"/>
      <c r="Q48" s="16"/>
    </row>
    <row r="49" spans="1:17" ht="18">
      <c r="A49" s="10">
        <v>41</v>
      </c>
      <c r="B49" s="11" t="s">
        <v>91</v>
      </c>
      <c r="C49" s="11" t="s">
        <v>216</v>
      </c>
      <c r="D49" s="12">
        <v>102538.37300000001</v>
      </c>
      <c r="E49" s="12">
        <v>3884037.3303</v>
      </c>
      <c r="F49" s="13">
        <f t="shared" si="0"/>
        <v>3986575.7033000002</v>
      </c>
      <c r="G49" s="14"/>
      <c r="H49" s="14"/>
      <c r="I49" s="16"/>
      <c r="J49" s="16"/>
      <c r="K49" s="16"/>
      <c r="M49" s="14"/>
      <c r="N49" s="14"/>
      <c r="O49" s="16"/>
      <c r="P49" s="16"/>
      <c r="Q49" s="16"/>
    </row>
    <row r="50" spans="1:17" ht="18">
      <c r="A50" s="10">
        <v>42</v>
      </c>
      <c r="B50" s="11" t="s">
        <v>91</v>
      </c>
      <c r="C50" s="11" t="s">
        <v>218</v>
      </c>
      <c r="D50" s="12">
        <v>78607.309599999993</v>
      </c>
      <c r="E50" s="12">
        <v>2977555.7749999999</v>
      </c>
      <c r="F50" s="13">
        <f t="shared" si="0"/>
        <v>3056163.0846000002</v>
      </c>
      <c r="G50" s="14"/>
      <c r="H50" s="14"/>
      <c r="I50" s="16"/>
      <c r="J50" s="16"/>
      <c r="K50" s="16"/>
      <c r="M50" s="14"/>
      <c r="N50" s="14"/>
      <c r="O50" s="16"/>
      <c r="P50" s="16"/>
      <c r="Q50" s="16"/>
    </row>
    <row r="51" spans="1:17" ht="18">
      <c r="A51" s="10">
        <v>43</v>
      </c>
      <c r="B51" s="11" t="s">
        <v>91</v>
      </c>
      <c r="C51" s="11" t="s">
        <v>220</v>
      </c>
      <c r="D51" s="12">
        <v>105635.31630000001</v>
      </c>
      <c r="E51" s="12">
        <v>4001346.0312999999</v>
      </c>
      <c r="F51" s="13">
        <f t="shared" si="0"/>
        <v>4106981.3476</v>
      </c>
      <c r="G51" s="14"/>
      <c r="H51" s="14"/>
      <c r="I51" s="16"/>
      <c r="J51" s="16"/>
      <c r="K51" s="16"/>
      <c r="M51" s="14"/>
      <c r="N51" s="14"/>
      <c r="O51" s="16"/>
      <c r="P51" s="16"/>
      <c r="Q51" s="16"/>
    </row>
    <row r="52" spans="1:17" ht="18">
      <c r="A52" s="10">
        <v>44</v>
      </c>
      <c r="B52" s="11" t="s">
        <v>91</v>
      </c>
      <c r="C52" s="11" t="s">
        <v>222</v>
      </c>
      <c r="D52" s="12">
        <v>92073.077699999994</v>
      </c>
      <c r="E52" s="12">
        <v>3487623.8058000002</v>
      </c>
      <c r="F52" s="13">
        <f t="shared" si="0"/>
        <v>3579696.8835</v>
      </c>
      <c r="G52" s="14"/>
      <c r="H52" s="14"/>
      <c r="I52" s="16"/>
      <c r="J52" s="16"/>
      <c r="K52" s="16"/>
      <c r="M52" s="14"/>
      <c r="N52" s="14"/>
      <c r="O52" s="16"/>
      <c r="P52" s="16"/>
      <c r="Q52" s="16"/>
    </row>
    <row r="53" spans="1:17" ht="18">
      <c r="A53" s="10">
        <v>45</v>
      </c>
      <c r="B53" s="11" t="s">
        <v>91</v>
      </c>
      <c r="C53" s="11" t="s">
        <v>224</v>
      </c>
      <c r="D53" s="12">
        <v>104426.906</v>
      </c>
      <c r="E53" s="12">
        <v>3955572.8176000002</v>
      </c>
      <c r="F53" s="13">
        <f t="shared" si="0"/>
        <v>4059999.7236000001</v>
      </c>
      <c r="G53" s="14"/>
      <c r="H53" s="14"/>
      <c r="I53" s="16"/>
      <c r="J53" s="16"/>
      <c r="K53" s="16"/>
      <c r="M53" s="14"/>
      <c r="N53" s="14"/>
      <c r="O53" s="16"/>
      <c r="P53" s="16"/>
      <c r="Q53" s="16"/>
    </row>
    <row r="54" spans="1:17" ht="18">
      <c r="A54" s="10">
        <v>46</v>
      </c>
      <c r="B54" s="11" t="s">
        <v>91</v>
      </c>
      <c r="C54" s="11" t="s">
        <v>226</v>
      </c>
      <c r="D54" s="12">
        <v>83671.960099999997</v>
      </c>
      <c r="E54" s="12">
        <v>3169398.9951999998</v>
      </c>
      <c r="F54" s="13">
        <f t="shared" si="0"/>
        <v>3253070.9553</v>
      </c>
      <c r="G54" s="14"/>
      <c r="H54" s="14"/>
      <c r="I54" s="16"/>
      <c r="J54" s="16"/>
      <c r="K54" s="16"/>
      <c r="M54" s="14"/>
      <c r="N54" s="14"/>
      <c r="O54" s="16"/>
      <c r="P54" s="16"/>
      <c r="Q54" s="16"/>
    </row>
    <row r="55" spans="1:17" ht="36">
      <c r="A55" s="10">
        <v>47</v>
      </c>
      <c r="B55" s="11" t="s">
        <v>91</v>
      </c>
      <c r="C55" s="11" t="s">
        <v>228</v>
      </c>
      <c r="D55" s="12">
        <v>97104.204800000007</v>
      </c>
      <c r="E55" s="12">
        <v>3678197.1973999999</v>
      </c>
      <c r="F55" s="13">
        <f t="shared" si="0"/>
        <v>3775301.4021999999</v>
      </c>
      <c r="G55" s="14"/>
      <c r="H55" s="14"/>
      <c r="I55" s="16"/>
      <c r="J55" s="16"/>
      <c r="K55" s="16"/>
      <c r="M55" s="14"/>
      <c r="N55" s="14"/>
      <c r="O55" s="16"/>
      <c r="P55" s="16"/>
      <c r="Q55" s="16"/>
    </row>
    <row r="56" spans="1:17" ht="18">
      <c r="A56" s="10">
        <v>48</v>
      </c>
      <c r="B56" s="11" t="s">
        <v>91</v>
      </c>
      <c r="C56" s="11" t="s">
        <v>230</v>
      </c>
      <c r="D56" s="12">
        <v>105644.87940000001</v>
      </c>
      <c r="E56" s="12">
        <v>4001708.2692</v>
      </c>
      <c r="F56" s="13">
        <f t="shared" si="0"/>
        <v>4107353.1486</v>
      </c>
      <c r="G56" s="14"/>
      <c r="H56" s="14"/>
      <c r="I56" s="16"/>
      <c r="J56" s="16"/>
      <c r="K56" s="16"/>
      <c r="M56" s="14"/>
      <c r="N56" s="14"/>
      <c r="O56" s="16"/>
      <c r="P56" s="16"/>
      <c r="Q56" s="16"/>
    </row>
    <row r="57" spans="1:17" ht="18">
      <c r="A57" s="10">
        <v>49</v>
      </c>
      <c r="B57" s="11" t="s">
        <v>91</v>
      </c>
      <c r="C57" s="11" t="s">
        <v>232</v>
      </c>
      <c r="D57" s="12">
        <v>81307.224499999997</v>
      </c>
      <c r="E57" s="12">
        <v>3079825.4939999999</v>
      </c>
      <c r="F57" s="13">
        <f t="shared" si="0"/>
        <v>3161132.7185</v>
      </c>
      <c r="G57" s="14"/>
      <c r="H57" s="14"/>
      <c r="I57" s="16"/>
      <c r="J57" s="16"/>
      <c r="K57" s="16"/>
      <c r="M57" s="14"/>
      <c r="N57" s="14"/>
      <c r="O57" s="16"/>
      <c r="P57" s="16"/>
      <c r="Q57" s="16"/>
    </row>
    <row r="58" spans="1:17" ht="18">
      <c r="A58" s="10">
        <v>50</v>
      </c>
      <c r="B58" s="11" t="s">
        <v>91</v>
      </c>
      <c r="C58" s="11" t="s">
        <v>234</v>
      </c>
      <c r="D58" s="12">
        <v>96171.836299999995</v>
      </c>
      <c r="E58" s="12">
        <v>3642880.1346</v>
      </c>
      <c r="F58" s="13">
        <f t="shared" si="0"/>
        <v>3739051.9709000001</v>
      </c>
      <c r="G58" s="14"/>
      <c r="H58" s="14"/>
      <c r="I58" s="16"/>
      <c r="J58" s="16"/>
      <c r="K58" s="16"/>
      <c r="M58" s="14"/>
      <c r="N58" s="14"/>
      <c r="O58" s="16"/>
      <c r="P58" s="16"/>
      <c r="Q58" s="16"/>
    </row>
    <row r="59" spans="1:17" ht="18">
      <c r="A59" s="10">
        <v>51</v>
      </c>
      <c r="B59" s="11" t="s">
        <v>91</v>
      </c>
      <c r="C59" s="11" t="s">
        <v>236</v>
      </c>
      <c r="D59" s="12">
        <v>96198.951199999996</v>
      </c>
      <c r="E59" s="12">
        <v>3643907.2196</v>
      </c>
      <c r="F59" s="13">
        <f t="shared" si="0"/>
        <v>3740106.1708</v>
      </c>
      <c r="G59" s="14"/>
      <c r="H59" s="14"/>
      <c r="I59" s="16"/>
      <c r="J59" s="16"/>
      <c r="K59" s="16"/>
      <c r="M59" s="14"/>
      <c r="N59" s="14"/>
      <c r="O59" s="16"/>
      <c r="P59" s="16"/>
      <c r="Q59" s="16"/>
    </row>
    <row r="60" spans="1:17" ht="18">
      <c r="A60" s="10">
        <v>52</v>
      </c>
      <c r="B60" s="11" t="s">
        <v>91</v>
      </c>
      <c r="C60" s="11" t="s">
        <v>238</v>
      </c>
      <c r="D60" s="12">
        <v>99214.907600000006</v>
      </c>
      <c r="E60" s="12">
        <v>3758148.2264999999</v>
      </c>
      <c r="F60" s="13">
        <f t="shared" si="0"/>
        <v>3857363.1340999999</v>
      </c>
      <c r="G60" s="14"/>
      <c r="H60" s="14"/>
      <c r="I60" s="16"/>
      <c r="J60" s="16"/>
      <c r="K60" s="16"/>
      <c r="M60" s="14"/>
      <c r="N60" s="14"/>
      <c r="O60" s="16"/>
      <c r="P60" s="16"/>
      <c r="Q60" s="16"/>
    </row>
    <row r="61" spans="1:17" ht="18">
      <c r="A61" s="10">
        <v>53</v>
      </c>
      <c r="B61" s="11" t="s">
        <v>91</v>
      </c>
      <c r="C61" s="11" t="s">
        <v>240</v>
      </c>
      <c r="D61" s="12">
        <v>90642.540999999997</v>
      </c>
      <c r="E61" s="12">
        <v>3433436.6992000001</v>
      </c>
      <c r="F61" s="13">
        <f t="shared" si="0"/>
        <v>3524079.2401999999</v>
      </c>
      <c r="G61" s="14"/>
      <c r="H61" s="14"/>
      <c r="I61" s="16"/>
      <c r="J61" s="16"/>
      <c r="K61" s="16"/>
      <c r="M61" s="14"/>
      <c r="N61" s="14"/>
      <c r="O61" s="16"/>
      <c r="P61" s="16"/>
      <c r="Q61" s="16"/>
    </row>
    <row r="62" spans="1:17" ht="18">
      <c r="A62" s="10">
        <v>54</v>
      </c>
      <c r="B62" s="11" t="s">
        <v>91</v>
      </c>
      <c r="C62" s="11" t="s">
        <v>242</v>
      </c>
      <c r="D62" s="12">
        <v>92550.600600000005</v>
      </c>
      <c r="E62" s="12">
        <v>3505711.8319999999</v>
      </c>
      <c r="F62" s="13">
        <f t="shared" si="0"/>
        <v>3598262.4325999999</v>
      </c>
      <c r="G62" s="14"/>
      <c r="H62" s="14"/>
      <c r="I62" s="16"/>
      <c r="J62" s="16"/>
      <c r="K62" s="16"/>
      <c r="M62" s="14"/>
      <c r="N62" s="14"/>
      <c r="O62" s="16"/>
      <c r="P62" s="16"/>
      <c r="Q62" s="16"/>
    </row>
    <row r="63" spans="1:17" ht="18">
      <c r="A63" s="10">
        <v>55</v>
      </c>
      <c r="B63" s="11" t="s">
        <v>91</v>
      </c>
      <c r="C63" s="11" t="s">
        <v>244</v>
      </c>
      <c r="D63" s="12">
        <v>86390.484200000006</v>
      </c>
      <c r="E63" s="12">
        <v>3272373.6061999998</v>
      </c>
      <c r="F63" s="13">
        <f t="shared" si="0"/>
        <v>3358764.0904000001</v>
      </c>
      <c r="G63" s="14"/>
      <c r="H63" s="14"/>
      <c r="I63" s="16"/>
      <c r="J63" s="16"/>
      <c r="K63" s="16"/>
      <c r="M63" s="14"/>
      <c r="N63" s="14"/>
      <c r="O63" s="16"/>
      <c r="P63" s="16"/>
      <c r="Q63" s="16"/>
    </row>
    <row r="64" spans="1:17" ht="18">
      <c r="A64" s="10">
        <v>56</v>
      </c>
      <c r="B64" s="11" t="s">
        <v>91</v>
      </c>
      <c r="C64" s="11" t="s">
        <v>246</v>
      </c>
      <c r="D64" s="12">
        <v>107331.9348</v>
      </c>
      <c r="E64" s="12">
        <v>4065612.0177000002</v>
      </c>
      <c r="F64" s="13">
        <f t="shared" si="0"/>
        <v>4172943.9525000001</v>
      </c>
      <c r="G64" s="14"/>
      <c r="H64" s="14"/>
      <c r="I64" s="16"/>
      <c r="J64" s="16"/>
      <c r="K64" s="16"/>
      <c r="M64" s="14"/>
      <c r="N64" s="14"/>
      <c r="O64" s="16"/>
      <c r="P64" s="16"/>
      <c r="Q64" s="16"/>
    </row>
    <row r="65" spans="1:17" ht="18">
      <c r="A65" s="10">
        <v>57</v>
      </c>
      <c r="B65" s="11" t="s">
        <v>91</v>
      </c>
      <c r="C65" s="11" t="s">
        <v>248</v>
      </c>
      <c r="D65" s="12">
        <v>89560.552800000005</v>
      </c>
      <c r="E65" s="12">
        <v>3392452.2121000001</v>
      </c>
      <c r="F65" s="13">
        <f t="shared" si="0"/>
        <v>3482012.7648999998</v>
      </c>
      <c r="G65" s="14"/>
      <c r="H65" s="14"/>
      <c r="I65" s="16"/>
      <c r="J65" s="16"/>
      <c r="K65" s="16"/>
      <c r="M65" s="14"/>
      <c r="N65" s="14"/>
      <c r="O65" s="16"/>
      <c r="P65" s="16"/>
      <c r="Q65" s="16"/>
    </row>
    <row r="66" spans="1:17" ht="18">
      <c r="A66" s="10">
        <v>58</v>
      </c>
      <c r="B66" s="11" t="s">
        <v>91</v>
      </c>
      <c r="C66" s="11" t="s">
        <v>250</v>
      </c>
      <c r="D66" s="12">
        <v>94232.6342</v>
      </c>
      <c r="E66" s="12">
        <v>3569425.3591999998</v>
      </c>
      <c r="F66" s="13">
        <f t="shared" si="0"/>
        <v>3663657.9934</v>
      </c>
      <c r="G66" s="14"/>
      <c r="H66" s="14"/>
      <c r="I66" s="16"/>
      <c r="J66" s="16"/>
      <c r="K66" s="16"/>
      <c r="M66" s="14"/>
      <c r="N66" s="14"/>
      <c r="O66" s="16"/>
      <c r="P66" s="16"/>
      <c r="Q66" s="16"/>
    </row>
    <row r="67" spans="1:17" ht="18">
      <c r="A67" s="10">
        <v>59</v>
      </c>
      <c r="B67" s="11" t="s">
        <v>91</v>
      </c>
      <c r="C67" s="11" t="s">
        <v>252</v>
      </c>
      <c r="D67" s="12">
        <v>98015.626300000004</v>
      </c>
      <c r="E67" s="12">
        <v>3712720.8108999999</v>
      </c>
      <c r="F67" s="13">
        <f t="shared" si="0"/>
        <v>3810736.4372</v>
      </c>
      <c r="G67" s="14"/>
      <c r="H67" s="14"/>
      <c r="I67" s="16"/>
      <c r="J67" s="16"/>
      <c r="K67" s="16"/>
      <c r="M67" s="14"/>
      <c r="N67" s="14"/>
      <c r="O67" s="16"/>
      <c r="P67" s="16"/>
      <c r="Q67" s="16"/>
    </row>
    <row r="68" spans="1:17" ht="18">
      <c r="A68" s="10">
        <v>60</v>
      </c>
      <c r="B68" s="11" t="s">
        <v>91</v>
      </c>
      <c r="C68" s="11" t="s">
        <v>254</v>
      </c>
      <c r="D68" s="12">
        <v>84246.996199999994</v>
      </c>
      <c r="E68" s="12">
        <v>3191180.7105</v>
      </c>
      <c r="F68" s="13">
        <f t="shared" si="0"/>
        <v>3275427.7067</v>
      </c>
      <c r="G68" s="14"/>
      <c r="H68" s="14"/>
      <c r="I68" s="16"/>
      <c r="J68" s="16"/>
      <c r="K68" s="16"/>
      <c r="M68" s="14"/>
      <c r="N68" s="14"/>
      <c r="O68" s="16"/>
      <c r="P68" s="16"/>
      <c r="Q68" s="16"/>
    </row>
    <row r="69" spans="1:17" ht="18">
      <c r="A69" s="10">
        <v>61</v>
      </c>
      <c r="B69" s="11" t="s">
        <v>91</v>
      </c>
      <c r="C69" s="11" t="s">
        <v>256</v>
      </c>
      <c r="D69" s="12">
        <v>87970.252800000002</v>
      </c>
      <c r="E69" s="12">
        <v>3332213.4498000001</v>
      </c>
      <c r="F69" s="13">
        <f t="shared" si="0"/>
        <v>3420183.7026</v>
      </c>
      <c r="G69" s="14"/>
      <c r="H69" s="14"/>
      <c r="I69" s="16"/>
      <c r="J69" s="16"/>
      <c r="K69" s="16"/>
      <c r="M69" s="14"/>
      <c r="N69" s="14"/>
      <c r="O69" s="16"/>
      <c r="P69" s="16"/>
      <c r="Q69" s="16"/>
    </row>
    <row r="70" spans="1:17" ht="18">
      <c r="A70" s="10">
        <v>62</v>
      </c>
      <c r="B70" s="11" t="s">
        <v>91</v>
      </c>
      <c r="C70" s="11" t="s">
        <v>258</v>
      </c>
      <c r="D70" s="12">
        <v>90106.280100000004</v>
      </c>
      <c r="E70" s="12">
        <v>3413123.7422000002</v>
      </c>
      <c r="F70" s="13">
        <f t="shared" si="0"/>
        <v>3503230.0222999998</v>
      </c>
      <c r="G70" s="14"/>
      <c r="H70" s="14"/>
      <c r="I70" s="16"/>
      <c r="J70" s="16"/>
      <c r="K70" s="16"/>
      <c r="M70" s="14"/>
      <c r="N70" s="14"/>
      <c r="O70" s="16"/>
      <c r="P70" s="16"/>
      <c r="Q70" s="16"/>
    </row>
    <row r="71" spans="1:17" ht="18">
      <c r="A71" s="10">
        <v>63</v>
      </c>
      <c r="B71" s="11" t="s">
        <v>91</v>
      </c>
      <c r="C71" s="11" t="s">
        <v>260</v>
      </c>
      <c r="D71" s="12">
        <v>106165.1588</v>
      </c>
      <c r="E71" s="12">
        <v>4021415.8643999998</v>
      </c>
      <c r="F71" s="13">
        <f t="shared" si="0"/>
        <v>4127581.0232000002</v>
      </c>
      <c r="G71" s="14"/>
      <c r="H71" s="14"/>
      <c r="I71" s="16"/>
      <c r="J71" s="16"/>
      <c r="K71" s="16"/>
      <c r="M71" s="14"/>
      <c r="N71" s="14"/>
      <c r="O71" s="16"/>
      <c r="P71" s="16"/>
      <c r="Q71" s="16"/>
    </row>
    <row r="72" spans="1:17" ht="18">
      <c r="A72" s="10">
        <v>64</v>
      </c>
      <c r="B72" s="11" t="s">
        <v>91</v>
      </c>
      <c r="C72" s="11" t="s">
        <v>262</v>
      </c>
      <c r="D72" s="12">
        <v>79083.138999999996</v>
      </c>
      <c r="E72" s="12">
        <v>2995579.6540999999</v>
      </c>
      <c r="F72" s="13">
        <f t="shared" si="0"/>
        <v>3074662.7930999999</v>
      </c>
      <c r="G72" s="14"/>
      <c r="H72" s="14"/>
      <c r="I72" s="16"/>
      <c r="J72" s="16"/>
      <c r="K72" s="16"/>
      <c r="M72" s="14"/>
      <c r="N72" s="14"/>
      <c r="O72" s="16"/>
      <c r="P72" s="16"/>
      <c r="Q72" s="16"/>
    </row>
    <row r="73" spans="1:17" ht="18">
      <c r="A73" s="10">
        <v>65</v>
      </c>
      <c r="B73" s="11" t="s">
        <v>91</v>
      </c>
      <c r="C73" s="11" t="s">
        <v>264</v>
      </c>
      <c r="D73" s="12">
        <v>97035.657300000006</v>
      </c>
      <c r="E73" s="12">
        <v>3675600.6984999999</v>
      </c>
      <c r="F73" s="13">
        <f t="shared" ref="F73:F136" si="1">D73+E73</f>
        <v>3772636.3558</v>
      </c>
      <c r="G73" s="14"/>
      <c r="H73" s="14"/>
      <c r="I73" s="16"/>
      <c r="J73" s="16"/>
      <c r="K73" s="16"/>
      <c r="M73" s="14"/>
      <c r="N73" s="14"/>
      <c r="O73" s="16"/>
      <c r="P73" s="16"/>
      <c r="Q73" s="16"/>
    </row>
    <row r="74" spans="1:17" ht="18">
      <c r="A74" s="10">
        <v>66</v>
      </c>
      <c r="B74" s="11" t="s">
        <v>91</v>
      </c>
      <c r="C74" s="11" t="s">
        <v>266</v>
      </c>
      <c r="D74" s="12">
        <v>79111.301500000001</v>
      </c>
      <c r="E74" s="12">
        <v>2996646.4166000001</v>
      </c>
      <c r="F74" s="13">
        <f t="shared" si="1"/>
        <v>3075757.7181000002</v>
      </c>
      <c r="G74" s="14"/>
      <c r="H74" s="14"/>
      <c r="I74" s="16"/>
      <c r="J74" s="16"/>
      <c r="K74" s="16"/>
      <c r="M74" s="14"/>
      <c r="N74" s="14"/>
      <c r="O74" s="16"/>
      <c r="P74" s="16"/>
      <c r="Q74" s="16"/>
    </row>
    <row r="75" spans="1:17" ht="18">
      <c r="A75" s="10">
        <v>67</v>
      </c>
      <c r="B75" s="11" t="s">
        <v>91</v>
      </c>
      <c r="C75" s="11" t="s">
        <v>268</v>
      </c>
      <c r="D75" s="12">
        <v>103173.8374</v>
      </c>
      <c r="E75" s="12">
        <v>3908108.0003</v>
      </c>
      <c r="F75" s="13">
        <f t="shared" si="1"/>
        <v>4011281.8377</v>
      </c>
      <c r="G75" s="14"/>
      <c r="H75" s="14"/>
      <c r="I75" s="16"/>
      <c r="J75" s="16"/>
      <c r="K75" s="16"/>
      <c r="M75" s="14"/>
      <c r="N75" s="14"/>
      <c r="O75" s="16"/>
      <c r="P75" s="16"/>
      <c r="Q75" s="16"/>
    </row>
    <row r="76" spans="1:17" ht="36">
      <c r="A76" s="10">
        <v>68</v>
      </c>
      <c r="B76" s="11" t="s">
        <v>91</v>
      </c>
      <c r="C76" s="11" t="s">
        <v>270</v>
      </c>
      <c r="D76" s="12">
        <v>85371.271299999993</v>
      </c>
      <c r="E76" s="12">
        <v>3233766.9783000001</v>
      </c>
      <c r="F76" s="13">
        <f t="shared" si="1"/>
        <v>3319138.2496000002</v>
      </c>
      <c r="G76" s="14"/>
      <c r="H76" s="14"/>
      <c r="I76" s="16"/>
      <c r="J76" s="16"/>
      <c r="K76" s="16"/>
      <c r="M76" s="14"/>
      <c r="N76" s="14"/>
      <c r="O76" s="16"/>
      <c r="P76" s="16"/>
      <c r="Q76" s="16"/>
    </row>
    <row r="77" spans="1:17" ht="18">
      <c r="A77" s="10">
        <v>69</v>
      </c>
      <c r="B77" s="11" t="s">
        <v>91</v>
      </c>
      <c r="C77" s="11" t="s">
        <v>272</v>
      </c>
      <c r="D77" s="12">
        <v>129042.83960000001</v>
      </c>
      <c r="E77" s="12">
        <v>4887996.4778000005</v>
      </c>
      <c r="F77" s="13">
        <f t="shared" si="1"/>
        <v>5017039.3174000001</v>
      </c>
      <c r="G77" s="14"/>
      <c r="H77" s="14"/>
      <c r="I77" s="16"/>
      <c r="J77" s="16"/>
      <c r="K77" s="16"/>
      <c r="M77" s="14"/>
      <c r="N77" s="14"/>
      <c r="O77" s="16"/>
      <c r="P77" s="16"/>
      <c r="Q77" s="16"/>
    </row>
    <row r="78" spans="1:17" ht="18">
      <c r="A78" s="10">
        <v>70</v>
      </c>
      <c r="B78" s="11" t="s">
        <v>92</v>
      </c>
      <c r="C78" s="11" t="s">
        <v>277</v>
      </c>
      <c r="D78" s="12">
        <v>145144.51019999999</v>
      </c>
      <c r="E78" s="12">
        <v>5497909.5071999999</v>
      </c>
      <c r="F78" s="13">
        <f t="shared" si="1"/>
        <v>5643054.0174000002</v>
      </c>
      <c r="G78" s="14"/>
      <c r="H78" s="14"/>
      <c r="I78" s="16"/>
      <c r="J78" s="16"/>
      <c r="K78" s="16"/>
      <c r="M78" s="14"/>
      <c r="N78" s="14"/>
      <c r="O78" s="16"/>
      <c r="P78" s="16"/>
      <c r="Q78" s="16"/>
    </row>
    <row r="79" spans="1:17" ht="18">
      <c r="A79" s="10">
        <v>71</v>
      </c>
      <c r="B79" s="11" t="s">
        <v>92</v>
      </c>
      <c r="C79" s="11" t="s">
        <v>279</v>
      </c>
      <c r="D79" s="12">
        <v>95455.290699999998</v>
      </c>
      <c r="E79" s="12">
        <v>3615738.2011000002</v>
      </c>
      <c r="F79" s="13">
        <f t="shared" si="1"/>
        <v>3711193.4918</v>
      </c>
      <c r="G79" s="14"/>
      <c r="H79" s="14"/>
      <c r="I79" s="16"/>
      <c r="J79" s="16"/>
      <c r="K79" s="16"/>
      <c r="M79" s="14"/>
      <c r="N79" s="14"/>
      <c r="O79" s="16"/>
      <c r="P79" s="16"/>
      <c r="Q79" s="16"/>
    </row>
    <row r="80" spans="1:17" ht="18">
      <c r="A80" s="10">
        <v>72</v>
      </c>
      <c r="B80" s="11" t="s">
        <v>92</v>
      </c>
      <c r="C80" s="11" t="s">
        <v>281</v>
      </c>
      <c r="D80" s="12">
        <v>98196.500100000005</v>
      </c>
      <c r="E80" s="12">
        <v>3719572.1069999998</v>
      </c>
      <c r="F80" s="13">
        <f t="shared" si="1"/>
        <v>3817768.6071000001</v>
      </c>
      <c r="G80" s="14"/>
      <c r="H80" s="14"/>
      <c r="I80" s="16"/>
      <c r="J80" s="16"/>
      <c r="K80" s="16"/>
      <c r="M80" s="14"/>
      <c r="N80" s="14"/>
      <c r="O80" s="16"/>
      <c r="P80" s="16"/>
      <c r="Q80" s="16"/>
    </row>
    <row r="81" spans="1:17" ht="18">
      <c r="A81" s="10">
        <v>73</v>
      </c>
      <c r="B81" s="11" t="s">
        <v>92</v>
      </c>
      <c r="C81" s="11" t="s">
        <v>283</v>
      </c>
      <c r="D81" s="12">
        <v>118689.6272</v>
      </c>
      <c r="E81" s="12">
        <v>4495828.5301999999</v>
      </c>
      <c r="F81" s="13">
        <f t="shared" si="1"/>
        <v>4614518.1573999999</v>
      </c>
      <c r="G81" s="14"/>
      <c r="H81" s="14"/>
      <c r="I81" s="16"/>
      <c r="J81" s="16"/>
      <c r="K81" s="16"/>
      <c r="M81" s="14"/>
      <c r="N81" s="14"/>
      <c r="O81" s="16"/>
      <c r="P81" s="16"/>
      <c r="Q81" s="16"/>
    </row>
    <row r="82" spans="1:17" ht="18">
      <c r="A82" s="10">
        <v>74</v>
      </c>
      <c r="B82" s="11" t="s">
        <v>92</v>
      </c>
      <c r="C82" s="11" t="s">
        <v>285</v>
      </c>
      <c r="D82" s="12">
        <v>90140.910499999998</v>
      </c>
      <c r="E82" s="12">
        <v>3414435.5030999999</v>
      </c>
      <c r="F82" s="13">
        <f t="shared" si="1"/>
        <v>3504576.4136000001</v>
      </c>
      <c r="G82" s="14"/>
      <c r="H82" s="14"/>
      <c r="I82" s="16"/>
      <c r="J82" s="16"/>
      <c r="K82" s="16"/>
      <c r="M82" s="14"/>
      <c r="N82" s="14"/>
      <c r="O82" s="16"/>
      <c r="P82" s="16"/>
      <c r="Q82" s="16"/>
    </row>
    <row r="83" spans="1:17" ht="18">
      <c r="A83" s="10">
        <v>75</v>
      </c>
      <c r="B83" s="11" t="s">
        <v>92</v>
      </c>
      <c r="C83" s="11" t="s">
        <v>287</v>
      </c>
      <c r="D83" s="12">
        <v>103772.2883</v>
      </c>
      <c r="E83" s="12">
        <v>3930776.6428</v>
      </c>
      <c r="F83" s="13">
        <f t="shared" si="1"/>
        <v>4034548.9311000002</v>
      </c>
      <c r="G83" s="14"/>
      <c r="H83" s="14"/>
      <c r="I83" s="16"/>
      <c r="J83" s="16"/>
      <c r="K83" s="16"/>
      <c r="M83" s="14"/>
      <c r="N83" s="14"/>
      <c r="O83" s="16"/>
      <c r="P83" s="16"/>
      <c r="Q83" s="16"/>
    </row>
    <row r="84" spans="1:17" ht="18">
      <c r="A84" s="10">
        <v>76</v>
      </c>
      <c r="B84" s="11" t="s">
        <v>92</v>
      </c>
      <c r="C84" s="11" t="s">
        <v>289</v>
      </c>
      <c r="D84" s="12">
        <v>96173.501499999998</v>
      </c>
      <c r="E84" s="12">
        <v>3642943.2132999999</v>
      </c>
      <c r="F84" s="13">
        <f t="shared" si="1"/>
        <v>3739116.7148000002</v>
      </c>
      <c r="G84" s="14"/>
      <c r="H84" s="14"/>
      <c r="I84" s="16"/>
      <c r="J84" s="16"/>
      <c r="K84" s="16"/>
      <c r="M84" s="14"/>
      <c r="N84" s="14"/>
      <c r="O84" s="16"/>
      <c r="P84" s="16"/>
      <c r="Q84" s="16"/>
    </row>
    <row r="85" spans="1:17" ht="18">
      <c r="A85" s="10">
        <v>77</v>
      </c>
      <c r="B85" s="11" t="s">
        <v>92</v>
      </c>
      <c r="C85" s="11" t="s">
        <v>291</v>
      </c>
      <c r="D85" s="12">
        <v>85991.060299999997</v>
      </c>
      <c r="E85" s="12">
        <v>3257243.8815000001</v>
      </c>
      <c r="F85" s="13">
        <f t="shared" si="1"/>
        <v>3343234.9418000001</v>
      </c>
      <c r="G85" s="14"/>
      <c r="H85" s="14"/>
      <c r="I85" s="16"/>
      <c r="J85" s="16"/>
      <c r="K85" s="16"/>
      <c r="M85" s="14"/>
      <c r="N85" s="14"/>
      <c r="O85" s="16"/>
      <c r="P85" s="16"/>
      <c r="Q85" s="16"/>
    </row>
    <row r="86" spans="1:17" ht="18">
      <c r="A86" s="10">
        <v>78</v>
      </c>
      <c r="B86" s="11" t="s">
        <v>92</v>
      </c>
      <c r="C86" s="11" t="s">
        <v>293</v>
      </c>
      <c r="D86" s="12">
        <v>95509.191699999996</v>
      </c>
      <c r="E86" s="12">
        <v>3617779.9112999998</v>
      </c>
      <c r="F86" s="13">
        <f t="shared" si="1"/>
        <v>3713289.1030000001</v>
      </c>
      <c r="G86" s="14"/>
      <c r="H86" s="14"/>
      <c r="I86" s="16"/>
      <c r="J86" s="16"/>
      <c r="K86" s="16"/>
      <c r="M86" s="14"/>
      <c r="N86" s="14"/>
      <c r="O86" s="16"/>
      <c r="P86" s="16"/>
      <c r="Q86" s="16"/>
    </row>
    <row r="87" spans="1:17" ht="18">
      <c r="A87" s="10">
        <v>79</v>
      </c>
      <c r="B87" s="11" t="s">
        <v>92</v>
      </c>
      <c r="C87" s="11" t="s">
        <v>295</v>
      </c>
      <c r="D87" s="12">
        <v>151098.98430000001</v>
      </c>
      <c r="E87" s="12">
        <v>5723458.2351000002</v>
      </c>
      <c r="F87" s="13">
        <f t="shared" si="1"/>
        <v>5874557.2193999998</v>
      </c>
      <c r="G87" s="14"/>
      <c r="H87" s="14"/>
      <c r="I87" s="16"/>
      <c r="J87" s="16"/>
      <c r="K87" s="16"/>
      <c r="M87" s="14"/>
      <c r="N87" s="14"/>
      <c r="O87" s="16"/>
      <c r="P87" s="16"/>
      <c r="Q87" s="16"/>
    </row>
    <row r="88" spans="1:17" ht="18">
      <c r="A88" s="10">
        <v>80</v>
      </c>
      <c r="B88" s="11" t="s">
        <v>92</v>
      </c>
      <c r="C88" s="11" t="s">
        <v>297</v>
      </c>
      <c r="D88" s="12">
        <v>105013.9765</v>
      </c>
      <c r="E88" s="12">
        <v>3977810.3851999999</v>
      </c>
      <c r="F88" s="13">
        <f t="shared" si="1"/>
        <v>4082824.3616999998</v>
      </c>
      <c r="G88" s="14"/>
      <c r="H88" s="14"/>
      <c r="I88" s="16"/>
      <c r="J88" s="16"/>
      <c r="K88" s="16"/>
      <c r="M88" s="14"/>
      <c r="N88" s="14"/>
      <c r="O88" s="16"/>
      <c r="P88" s="16"/>
      <c r="Q88" s="16"/>
    </row>
    <row r="89" spans="1:17" ht="18">
      <c r="A89" s="10">
        <v>81</v>
      </c>
      <c r="B89" s="11" t="s">
        <v>92</v>
      </c>
      <c r="C89" s="11" t="s">
        <v>299</v>
      </c>
      <c r="D89" s="12">
        <v>128390.1298</v>
      </c>
      <c r="E89" s="12">
        <v>4863272.5727000004</v>
      </c>
      <c r="F89" s="13">
        <f t="shared" si="1"/>
        <v>4991662.7024999997</v>
      </c>
      <c r="G89" s="14"/>
      <c r="H89" s="14"/>
      <c r="I89" s="16"/>
      <c r="J89" s="16"/>
      <c r="K89" s="16"/>
      <c r="M89" s="14"/>
      <c r="N89" s="14"/>
      <c r="O89" s="16"/>
      <c r="P89" s="16"/>
      <c r="Q89" s="16"/>
    </row>
    <row r="90" spans="1:17" ht="18">
      <c r="A90" s="10">
        <v>82</v>
      </c>
      <c r="B90" s="11" t="s">
        <v>92</v>
      </c>
      <c r="C90" s="11" t="s">
        <v>301</v>
      </c>
      <c r="D90" s="12">
        <v>94333.974700000006</v>
      </c>
      <c r="E90" s="12">
        <v>3573264.023</v>
      </c>
      <c r="F90" s="13">
        <f t="shared" si="1"/>
        <v>3667597.9977000002</v>
      </c>
      <c r="G90" s="14"/>
      <c r="H90" s="14"/>
      <c r="I90" s="16"/>
      <c r="J90" s="16"/>
      <c r="K90" s="16"/>
      <c r="M90" s="14"/>
      <c r="N90" s="14"/>
      <c r="O90" s="16"/>
      <c r="P90" s="16"/>
      <c r="Q90" s="16"/>
    </row>
    <row r="91" spans="1:17" ht="18">
      <c r="A91" s="10">
        <v>83</v>
      </c>
      <c r="B91" s="11" t="s">
        <v>92</v>
      </c>
      <c r="C91" s="11" t="s">
        <v>303</v>
      </c>
      <c r="D91" s="12">
        <v>93532.6973</v>
      </c>
      <c r="E91" s="12">
        <v>3542912.5413000002</v>
      </c>
      <c r="F91" s="13">
        <f t="shared" si="1"/>
        <v>3636445.2385999998</v>
      </c>
      <c r="G91" s="14"/>
      <c r="H91" s="14"/>
      <c r="I91" s="16"/>
      <c r="J91" s="16"/>
      <c r="K91" s="16"/>
      <c r="M91" s="14"/>
      <c r="N91" s="14"/>
      <c r="O91" s="16"/>
      <c r="P91" s="16"/>
      <c r="Q91" s="16"/>
    </row>
    <row r="92" spans="1:17" ht="18">
      <c r="A92" s="10">
        <v>84</v>
      </c>
      <c r="B92" s="11" t="s">
        <v>92</v>
      </c>
      <c r="C92" s="11" t="s">
        <v>305</v>
      </c>
      <c r="D92" s="12">
        <v>112259.71769999999</v>
      </c>
      <c r="E92" s="12">
        <v>4252270.8450999996</v>
      </c>
      <c r="F92" s="13">
        <f t="shared" si="1"/>
        <v>4364530.5628000004</v>
      </c>
      <c r="G92" s="14"/>
      <c r="H92" s="14"/>
      <c r="I92" s="16"/>
      <c r="J92" s="16"/>
      <c r="K92" s="16"/>
      <c r="M92" s="14"/>
      <c r="N92" s="14"/>
      <c r="O92" s="16"/>
      <c r="P92" s="16"/>
      <c r="Q92" s="16"/>
    </row>
    <row r="93" spans="1:17" ht="18">
      <c r="A93" s="10">
        <v>85</v>
      </c>
      <c r="B93" s="11" t="s">
        <v>92</v>
      </c>
      <c r="C93" s="11" t="s">
        <v>307</v>
      </c>
      <c r="D93" s="12">
        <v>107267.33689999999</v>
      </c>
      <c r="E93" s="12">
        <v>4063165.1205000002</v>
      </c>
      <c r="F93" s="13">
        <f t="shared" si="1"/>
        <v>4170432.4574000002</v>
      </c>
      <c r="G93" s="14"/>
      <c r="H93" s="14"/>
      <c r="I93" s="16"/>
      <c r="J93" s="16"/>
      <c r="K93" s="16"/>
      <c r="M93" s="14"/>
      <c r="N93" s="14"/>
      <c r="O93" s="16"/>
      <c r="P93" s="16"/>
      <c r="Q93" s="16"/>
    </row>
    <row r="94" spans="1:17" ht="18">
      <c r="A94" s="10">
        <v>86</v>
      </c>
      <c r="B94" s="11" t="s">
        <v>92</v>
      </c>
      <c r="C94" s="11" t="s">
        <v>308</v>
      </c>
      <c r="D94" s="12">
        <v>89860.399399999995</v>
      </c>
      <c r="E94" s="12">
        <v>3403810.0619999999</v>
      </c>
      <c r="F94" s="13">
        <f t="shared" si="1"/>
        <v>3493670.4613999999</v>
      </c>
      <c r="G94" s="14"/>
      <c r="H94" s="14"/>
      <c r="I94" s="16"/>
      <c r="J94" s="16"/>
      <c r="K94" s="16"/>
      <c r="M94" s="14"/>
      <c r="N94" s="14"/>
      <c r="O94" s="16"/>
      <c r="P94" s="16"/>
      <c r="Q94" s="16"/>
    </row>
    <row r="95" spans="1:17" ht="18">
      <c r="A95" s="10">
        <v>87</v>
      </c>
      <c r="B95" s="11" t="s">
        <v>92</v>
      </c>
      <c r="C95" s="11" t="s">
        <v>310</v>
      </c>
      <c r="D95" s="12">
        <v>93111.74</v>
      </c>
      <c r="E95" s="12">
        <v>3526967.1586000002</v>
      </c>
      <c r="F95" s="13">
        <f t="shared" si="1"/>
        <v>3620078.8986</v>
      </c>
      <c r="G95" s="14"/>
      <c r="H95" s="14"/>
      <c r="I95" s="16"/>
      <c r="J95" s="16"/>
      <c r="K95" s="16"/>
      <c r="M95" s="14"/>
      <c r="N95" s="14"/>
      <c r="O95" s="16"/>
      <c r="P95" s="16"/>
      <c r="Q95" s="16"/>
    </row>
    <row r="96" spans="1:17" ht="18">
      <c r="A96" s="10">
        <v>88</v>
      </c>
      <c r="B96" s="11" t="s">
        <v>92</v>
      </c>
      <c r="C96" s="11" t="s">
        <v>312</v>
      </c>
      <c r="D96" s="12">
        <v>100552.7733</v>
      </c>
      <c r="E96" s="12">
        <v>3808825.0622999999</v>
      </c>
      <c r="F96" s="13">
        <f t="shared" si="1"/>
        <v>3909377.8355999999</v>
      </c>
      <c r="G96" s="14"/>
      <c r="H96" s="14"/>
      <c r="I96" s="16"/>
      <c r="J96" s="16"/>
      <c r="K96" s="16"/>
      <c r="M96" s="14"/>
      <c r="N96" s="14"/>
      <c r="O96" s="16"/>
      <c r="P96" s="16"/>
      <c r="Q96" s="16"/>
    </row>
    <row r="97" spans="1:17" ht="18">
      <c r="A97" s="10">
        <v>89</v>
      </c>
      <c r="B97" s="11" t="s">
        <v>92</v>
      </c>
      <c r="C97" s="11" t="s">
        <v>314</v>
      </c>
      <c r="D97" s="12">
        <v>101756.86410000001</v>
      </c>
      <c r="E97" s="12">
        <v>3854434.6576999999</v>
      </c>
      <c r="F97" s="13">
        <f t="shared" si="1"/>
        <v>3956191.5218000002</v>
      </c>
      <c r="G97" s="14"/>
      <c r="H97" s="14"/>
      <c r="I97" s="16"/>
      <c r="J97" s="16"/>
      <c r="K97" s="16"/>
      <c r="M97" s="14"/>
      <c r="N97" s="14"/>
      <c r="O97" s="16"/>
      <c r="P97" s="16"/>
      <c r="Q97" s="16"/>
    </row>
    <row r="98" spans="1:17" ht="18">
      <c r="A98" s="10">
        <v>90</v>
      </c>
      <c r="B98" s="11" t="s">
        <v>92</v>
      </c>
      <c r="C98" s="11" t="s">
        <v>316</v>
      </c>
      <c r="D98" s="12">
        <v>97701.574200000003</v>
      </c>
      <c r="E98" s="12">
        <v>3700824.8758</v>
      </c>
      <c r="F98" s="13">
        <f t="shared" si="1"/>
        <v>3798526.45</v>
      </c>
      <c r="G98" s="14"/>
      <c r="H98" s="14"/>
      <c r="I98" s="16"/>
      <c r="J98" s="16"/>
      <c r="K98" s="16"/>
      <c r="M98" s="14"/>
      <c r="N98" s="14"/>
      <c r="O98" s="16"/>
      <c r="P98" s="16"/>
      <c r="Q98" s="16"/>
    </row>
    <row r="99" spans="1:17" ht="18">
      <c r="A99" s="10">
        <v>91</v>
      </c>
      <c r="B99" s="11" t="s">
        <v>93</v>
      </c>
      <c r="C99" s="11" t="s">
        <v>321</v>
      </c>
      <c r="D99" s="12">
        <v>164735.4167</v>
      </c>
      <c r="E99" s="12">
        <v>6239990.8369000005</v>
      </c>
      <c r="F99" s="13">
        <f t="shared" si="1"/>
        <v>6404726.2536000004</v>
      </c>
      <c r="G99" s="14"/>
      <c r="H99" s="14"/>
      <c r="I99" s="16"/>
      <c r="J99" s="16"/>
      <c r="K99" s="16"/>
      <c r="M99" s="14"/>
      <c r="N99" s="14"/>
      <c r="O99" s="16"/>
      <c r="P99" s="16"/>
      <c r="Q99" s="16"/>
    </row>
    <row r="100" spans="1:17" ht="18">
      <c r="A100" s="10">
        <v>92</v>
      </c>
      <c r="B100" s="11" t="s">
        <v>93</v>
      </c>
      <c r="C100" s="11" t="s">
        <v>93</v>
      </c>
      <c r="D100" s="12">
        <v>198935.3658</v>
      </c>
      <c r="E100" s="12">
        <v>7535446.1399999997</v>
      </c>
      <c r="F100" s="13">
        <f t="shared" si="1"/>
        <v>7734381.5058000004</v>
      </c>
      <c r="G100" s="14"/>
      <c r="H100" s="14"/>
      <c r="I100" s="16"/>
      <c r="J100" s="16"/>
      <c r="K100" s="16"/>
      <c r="M100" s="14"/>
      <c r="N100" s="14"/>
      <c r="O100" s="16"/>
      <c r="P100" s="16"/>
      <c r="Q100" s="16"/>
    </row>
    <row r="101" spans="1:17" ht="18">
      <c r="A101" s="10">
        <v>93</v>
      </c>
      <c r="B101" s="11" t="s">
        <v>93</v>
      </c>
      <c r="C101" s="11" t="s">
        <v>324</v>
      </c>
      <c r="D101" s="12">
        <v>87003.679300000003</v>
      </c>
      <c r="E101" s="12">
        <v>3295600.7431999999</v>
      </c>
      <c r="F101" s="13">
        <f t="shared" si="1"/>
        <v>3382604.4224999999</v>
      </c>
      <c r="G101" s="14"/>
      <c r="H101" s="14"/>
      <c r="I101" s="16"/>
      <c r="J101" s="16"/>
      <c r="K101" s="16"/>
      <c r="M101" s="14"/>
      <c r="N101" s="14"/>
      <c r="O101" s="16"/>
      <c r="P101" s="16"/>
      <c r="Q101" s="16"/>
    </row>
    <row r="102" spans="1:17" ht="18">
      <c r="A102" s="10">
        <v>94</v>
      </c>
      <c r="B102" s="11" t="s">
        <v>93</v>
      </c>
      <c r="C102" s="11" t="s">
        <v>326</v>
      </c>
      <c r="D102" s="12">
        <v>102824.13370000001</v>
      </c>
      <c r="E102" s="12">
        <v>3894861.6220999998</v>
      </c>
      <c r="F102" s="13">
        <f t="shared" si="1"/>
        <v>3997685.7557999999</v>
      </c>
      <c r="G102" s="14"/>
      <c r="H102" s="14"/>
      <c r="I102" s="16"/>
      <c r="J102" s="16"/>
      <c r="K102" s="16"/>
      <c r="M102" s="14"/>
      <c r="N102" s="14"/>
      <c r="O102" s="16"/>
      <c r="P102" s="16"/>
      <c r="Q102" s="16"/>
    </row>
    <row r="103" spans="1:17" ht="18">
      <c r="A103" s="10">
        <v>95</v>
      </c>
      <c r="B103" s="11" t="s">
        <v>93</v>
      </c>
      <c r="C103" s="11" t="s">
        <v>328</v>
      </c>
      <c r="D103" s="12">
        <v>130436.6482</v>
      </c>
      <c r="E103" s="12">
        <v>4940792.3694000002</v>
      </c>
      <c r="F103" s="13">
        <f t="shared" si="1"/>
        <v>5071229.0175999999</v>
      </c>
      <c r="G103" s="14"/>
      <c r="H103" s="14"/>
      <c r="I103" s="16"/>
      <c r="J103" s="16"/>
      <c r="K103" s="16"/>
      <c r="M103" s="14"/>
      <c r="N103" s="14"/>
      <c r="O103" s="16"/>
      <c r="P103" s="16"/>
      <c r="Q103" s="16"/>
    </row>
    <row r="104" spans="1:17" ht="18">
      <c r="A104" s="10">
        <v>96</v>
      </c>
      <c r="B104" s="11" t="s">
        <v>93</v>
      </c>
      <c r="C104" s="11" t="s">
        <v>330</v>
      </c>
      <c r="D104" s="12">
        <v>86373.160900000003</v>
      </c>
      <c r="E104" s="12">
        <v>3271717.4197999998</v>
      </c>
      <c r="F104" s="13">
        <f t="shared" si="1"/>
        <v>3358090.5806999998</v>
      </c>
      <c r="G104" s="14"/>
      <c r="H104" s="14"/>
      <c r="I104" s="16"/>
      <c r="J104" s="16"/>
      <c r="K104" s="16"/>
      <c r="M104" s="14"/>
      <c r="N104" s="14"/>
      <c r="O104" s="16"/>
      <c r="P104" s="16"/>
      <c r="Q104" s="16"/>
    </row>
    <row r="105" spans="1:17" ht="18">
      <c r="A105" s="10">
        <v>97</v>
      </c>
      <c r="B105" s="11" t="s">
        <v>93</v>
      </c>
      <c r="C105" s="11" t="s">
        <v>332</v>
      </c>
      <c r="D105" s="12">
        <v>137797.3155</v>
      </c>
      <c r="E105" s="12">
        <v>5219606.1012000004</v>
      </c>
      <c r="F105" s="13">
        <f t="shared" si="1"/>
        <v>5357403.4166999999</v>
      </c>
      <c r="G105" s="14"/>
      <c r="H105" s="14"/>
      <c r="I105" s="16"/>
      <c r="J105" s="16"/>
      <c r="K105" s="16"/>
      <c r="M105" s="14"/>
      <c r="N105" s="14"/>
      <c r="O105" s="16"/>
      <c r="P105" s="16"/>
      <c r="Q105" s="16"/>
    </row>
    <row r="106" spans="1:17" ht="18">
      <c r="A106" s="10">
        <v>98</v>
      </c>
      <c r="B106" s="11" t="s">
        <v>93</v>
      </c>
      <c r="C106" s="11" t="s">
        <v>334</v>
      </c>
      <c r="D106" s="12">
        <v>139102.37400000001</v>
      </c>
      <c r="E106" s="12">
        <v>5269040.2383000003</v>
      </c>
      <c r="F106" s="13">
        <f t="shared" si="1"/>
        <v>5408142.6123000002</v>
      </c>
      <c r="G106" s="14"/>
      <c r="H106" s="14"/>
      <c r="I106" s="16"/>
      <c r="J106" s="16"/>
      <c r="K106" s="16"/>
      <c r="M106" s="14"/>
      <c r="N106" s="14"/>
      <c r="O106" s="16"/>
      <c r="P106" s="16"/>
      <c r="Q106" s="16"/>
    </row>
    <row r="107" spans="1:17" ht="18">
      <c r="A107" s="10">
        <v>99</v>
      </c>
      <c r="B107" s="11" t="s">
        <v>93</v>
      </c>
      <c r="C107" s="11" t="s">
        <v>336</v>
      </c>
      <c r="D107" s="12">
        <v>97843.123699999996</v>
      </c>
      <c r="E107" s="12">
        <v>3706186.6088999999</v>
      </c>
      <c r="F107" s="13">
        <f t="shared" si="1"/>
        <v>3804029.7326000002</v>
      </c>
      <c r="G107" s="14"/>
      <c r="H107" s="14"/>
      <c r="I107" s="16"/>
      <c r="J107" s="16"/>
      <c r="K107" s="16"/>
      <c r="M107" s="14"/>
      <c r="N107" s="14"/>
      <c r="O107" s="16"/>
      <c r="P107" s="16"/>
      <c r="Q107" s="16"/>
    </row>
    <row r="108" spans="1:17" ht="18">
      <c r="A108" s="10">
        <v>100</v>
      </c>
      <c r="B108" s="11" t="s">
        <v>93</v>
      </c>
      <c r="C108" s="11" t="s">
        <v>337</v>
      </c>
      <c r="D108" s="12">
        <v>112058.9319</v>
      </c>
      <c r="E108" s="12">
        <v>4244665.3066999996</v>
      </c>
      <c r="F108" s="13">
        <f t="shared" si="1"/>
        <v>4356724.2385999998</v>
      </c>
      <c r="G108" s="14"/>
      <c r="H108" s="14"/>
      <c r="I108" s="16"/>
      <c r="J108" s="16"/>
      <c r="K108" s="16"/>
      <c r="M108" s="14"/>
      <c r="N108" s="14"/>
      <c r="O108" s="16"/>
      <c r="P108" s="16"/>
      <c r="Q108" s="16"/>
    </row>
    <row r="109" spans="1:17" ht="18">
      <c r="A109" s="10">
        <v>101</v>
      </c>
      <c r="B109" s="11" t="s">
        <v>93</v>
      </c>
      <c r="C109" s="11" t="s">
        <v>339</v>
      </c>
      <c r="D109" s="12">
        <v>86707.658299999996</v>
      </c>
      <c r="E109" s="12">
        <v>3284387.8015000001</v>
      </c>
      <c r="F109" s="13">
        <f t="shared" si="1"/>
        <v>3371095.4597999998</v>
      </c>
      <c r="G109" s="14"/>
      <c r="H109" s="14"/>
      <c r="I109" s="16"/>
      <c r="J109" s="16"/>
      <c r="K109" s="16"/>
      <c r="M109" s="14"/>
      <c r="N109" s="14"/>
      <c r="O109" s="16"/>
      <c r="P109" s="16"/>
      <c r="Q109" s="16"/>
    </row>
    <row r="110" spans="1:17" ht="18">
      <c r="A110" s="10">
        <v>102</v>
      </c>
      <c r="B110" s="11" t="s">
        <v>93</v>
      </c>
      <c r="C110" s="11" t="s">
        <v>341</v>
      </c>
      <c r="D110" s="12">
        <v>134275.84419999999</v>
      </c>
      <c r="E110" s="12">
        <v>5086216.7583999997</v>
      </c>
      <c r="F110" s="13">
        <f t="shared" si="1"/>
        <v>5220492.6025999999</v>
      </c>
      <c r="G110" s="14"/>
      <c r="H110" s="14"/>
      <c r="I110" s="16"/>
      <c r="J110" s="16"/>
      <c r="K110" s="16"/>
      <c r="M110" s="14"/>
      <c r="N110" s="14"/>
      <c r="O110" s="16"/>
      <c r="P110" s="16"/>
      <c r="Q110" s="16"/>
    </row>
    <row r="111" spans="1:17" ht="18">
      <c r="A111" s="10">
        <v>103</v>
      </c>
      <c r="B111" s="11" t="s">
        <v>93</v>
      </c>
      <c r="C111" s="11" t="s">
        <v>343</v>
      </c>
      <c r="D111" s="12">
        <v>110435.4737</v>
      </c>
      <c r="E111" s="12">
        <v>4183170.5514000002</v>
      </c>
      <c r="F111" s="13">
        <f t="shared" si="1"/>
        <v>4293606.0251000002</v>
      </c>
      <c r="G111" s="14"/>
      <c r="H111" s="14"/>
      <c r="I111" s="16"/>
      <c r="J111" s="16"/>
      <c r="K111" s="16"/>
      <c r="M111" s="14"/>
      <c r="N111" s="14"/>
      <c r="O111" s="16"/>
      <c r="P111" s="16"/>
      <c r="Q111" s="16"/>
    </row>
    <row r="112" spans="1:17" ht="18">
      <c r="A112" s="10">
        <v>104</v>
      </c>
      <c r="B112" s="11" t="s">
        <v>93</v>
      </c>
      <c r="C112" s="11" t="s">
        <v>345</v>
      </c>
      <c r="D112" s="12">
        <v>128953.9084</v>
      </c>
      <c r="E112" s="12">
        <v>4884627.8667000001</v>
      </c>
      <c r="F112" s="13">
        <f t="shared" si="1"/>
        <v>5013581.7751000002</v>
      </c>
      <c r="G112" s="14"/>
      <c r="H112" s="14"/>
      <c r="I112" s="16"/>
      <c r="J112" s="16"/>
      <c r="K112" s="16"/>
      <c r="M112" s="14"/>
      <c r="N112" s="14"/>
      <c r="O112" s="16"/>
      <c r="P112" s="16"/>
      <c r="Q112" s="16"/>
    </row>
    <row r="113" spans="1:17" ht="18">
      <c r="A113" s="10">
        <v>105</v>
      </c>
      <c r="B113" s="11" t="s">
        <v>93</v>
      </c>
      <c r="C113" s="11" t="s">
        <v>347</v>
      </c>
      <c r="D113" s="12">
        <v>165251.5815</v>
      </c>
      <c r="E113" s="12">
        <v>6259542.5725999996</v>
      </c>
      <c r="F113" s="13">
        <f t="shared" si="1"/>
        <v>6424794.1540999999</v>
      </c>
      <c r="G113" s="14"/>
      <c r="H113" s="14"/>
      <c r="I113" s="16"/>
      <c r="J113" s="16"/>
      <c r="K113" s="16"/>
      <c r="M113" s="14"/>
      <c r="N113" s="14"/>
      <c r="O113" s="16"/>
      <c r="P113" s="16"/>
      <c r="Q113" s="16"/>
    </row>
    <row r="114" spans="1:17" ht="18">
      <c r="A114" s="10">
        <v>106</v>
      </c>
      <c r="B114" s="11" t="s">
        <v>93</v>
      </c>
      <c r="C114" s="11" t="s">
        <v>349</v>
      </c>
      <c r="D114" s="12">
        <v>123885.82889999999</v>
      </c>
      <c r="E114" s="12">
        <v>4692654.7602000004</v>
      </c>
      <c r="F114" s="13">
        <f t="shared" si="1"/>
        <v>4816540.5891000004</v>
      </c>
      <c r="G114" s="14"/>
      <c r="H114" s="14"/>
      <c r="I114" s="16"/>
      <c r="J114" s="16"/>
      <c r="K114" s="16"/>
      <c r="M114" s="14"/>
      <c r="N114" s="14"/>
      <c r="O114" s="16"/>
      <c r="P114" s="16"/>
      <c r="Q114" s="16"/>
    </row>
    <row r="115" spans="1:17" ht="36">
      <c r="A115" s="10">
        <v>107</v>
      </c>
      <c r="B115" s="11" t="s">
        <v>93</v>
      </c>
      <c r="C115" s="11" t="s">
        <v>351</v>
      </c>
      <c r="D115" s="12">
        <v>121851.21189999999</v>
      </c>
      <c r="E115" s="12">
        <v>4615585.7739000004</v>
      </c>
      <c r="F115" s="13">
        <f t="shared" si="1"/>
        <v>4737436.9857999999</v>
      </c>
      <c r="G115" s="14"/>
      <c r="H115" s="14"/>
      <c r="I115" s="16"/>
      <c r="J115" s="16"/>
      <c r="K115" s="16"/>
      <c r="M115" s="14"/>
      <c r="N115" s="14"/>
      <c r="O115" s="16"/>
      <c r="P115" s="16"/>
      <c r="Q115" s="16"/>
    </row>
    <row r="116" spans="1:17" ht="18">
      <c r="A116" s="10">
        <v>108</v>
      </c>
      <c r="B116" s="11" t="s">
        <v>93</v>
      </c>
      <c r="C116" s="11" t="s">
        <v>353</v>
      </c>
      <c r="D116" s="12">
        <v>171360.5435</v>
      </c>
      <c r="E116" s="12">
        <v>6490943.1292000003</v>
      </c>
      <c r="F116" s="13">
        <f t="shared" si="1"/>
        <v>6662303.6727</v>
      </c>
      <c r="G116" s="14"/>
      <c r="H116" s="14"/>
      <c r="I116" s="16"/>
      <c r="J116" s="16"/>
      <c r="K116" s="16"/>
      <c r="M116" s="14"/>
      <c r="N116" s="14"/>
      <c r="O116" s="16"/>
      <c r="P116" s="16"/>
      <c r="Q116" s="16"/>
    </row>
    <row r="117" spans="1:17" ht="18">
      <c r="A117" s="10">
        <v>109</v>
      </c>
      <c r="B117" s="11" t="s">
        <v>93</v>
      </c>
      <c r="C117" s="11" t="s">
        <v>355</v>
      </c>
      <c r="D117" s="12">
        <v>95372.079500000007</v>
      </c>
      <c r="E117" s="12">
        <v>3612586.2549999999</v>
      </c>
      <c r="F117" s="13">
        <f t="shared" si="1"/>
        <v>3707958.3344999999</v>
      </c>
      <c r="G117" s="14"/>
      <c r="H117" s="14"/>
      <c r="I117" s="16"/>
      <c r="J117" s="16"/>
      <c r="K117" s="16"/>
      <c r="M117" s="14"/>
      <c r="N117" s="14"/>
      <c r="O117" s="16"/>
      <c r="P117" s="16"/>
      <c r="Q117" s="16"/>
    </row>
    <row r="118" spans="1:17" ht="18">
      <c r="A118" s="10">
        <v>110</v>
      </c>
      <c r="B118" s="11" t="s">
        <v>93</v>
      </c>
      <c r="C118" s="11" t="s">
        <v>357</v>
      </c>
      <c r="D118" s="12">
        <v>106718.5655</v>
      </c>
      <c r="E118" s="12">
        <v>4042378.284</v>
      </c>
      <c r="F118" s="13">
        <f t="shared" si="1"/>
        <v>4149096.8495</v>
      </c>
      <c r="G118" s="14"/>
      <c r="H118" s="14"/>
      <c r="I118" s="16"/>
      <c r="J118" s="16"/>
      <c r="K118" s="16"/>
      <c r="M118" s="14"/>
      <c r="N118" s="14"/>
      <c r="O118" s="16"/>
      <c r="P118" s="16"/>
      <c r="Q118" s="16"/>
    </row>
    <row r="119" spans="1:17" ht="18">
      <c r="A119" s="10">
        <v>111</v>
      </c>
      <c r="B119" s="11" t="s">
        <v>94</v>
      </c>
      <c r="C119" s="11" t="s">
        <v>362</v>
      </c>
      <c r="D119" s="12">
        <v>121186.8556</v>
      </c>
      <c r="E119" s="12">
        <v>4590420.7087000003</v>
      </c>
      <c r="F119" s="13">
        <f t="shared" si="1"/>
        <v>4711607.5642999997</v>
      </c>
      <c r="G119" s="14"/>
      <c r="H119" s="14"/>
      <c r="I119" s="16"/>
      <c r="J119" s="16"/>
      <c r="K119" s="16"/>
      <c r="M119" s="14"/>
      <c r="N119" s="14"/>
      <c r="O119" s="16"/>
      <c r="P119" s="16"/>
      <c r="Q119" s="16"/>
    </row>
    <row r="120" spans="1:17" ht="18">
      <c r="A120" s="10">
        <v>112</v>
      </c>
      <c r="B120" s="11" t="s">
        <v>94</v>
      </c>
      <c r="C120" s="11" t="s">
        <v>364</v>
      </c>
      <c r="D120" s="12">
        <v>139123.1385</v>
      </c>
      <c r="E120" s="12">
        <v>5269826.7736999998</v>
      </c>
      <c r="F120" s="13">
        <f t="shared" si="1"/>
        <v>5408949.9122000001</v>
      </c>
      <c r="G120" s="14"/>
      <c r="H120" s="14"/>
      <c r="I120" s="16"/>
      <c r="J120" s="16"/>
      <c r="K120" s="16"/>
      <c r="M120" s="14"/>
      <c r="N120" s="14"/>
      <c r="O120" s="16"/>
      <c r="P120" s="16"/>
      <c r="Q120" s="16"/>
    </row>
    <row r="121" spans="1:17" ht="36">
      <c r="A121" s="10">
        <v>113</v>
      </c>
      <c r="B121" s="11" t="s">
        <v>94</v>
      </c>
      <c r="C121" s="11" t="s">
        <v>366</v>
      </c>
      <c r="D121" s="12">
        <v>92586.5965</v>
      </c>
      <c r="E121" s="12">
        <v>3507075.3155</v>
      </c>
      <c r="F121" s="13">
        <f t="shared" si="1"/>
        <v>3599661.912</v>
      </c>
      <c r="G121" s="14"/>
      <c r="H121" s="14"/>
      <c r="I121" s="16"/>
      <c r="J121" s="16"/>
      <c r="K121" s="16"/>
      <c r="M121" s="14"/>
      <c r="N121" s="14"/>
      <c r="O121" s="16"/>
      <c r="P121" s="16"/>
      <c r="Q121" s="16"/>
    </row>
    <row r="122" spans="1:17" ht="18">
      <c r="A122" s="10">
        <v>114</v>
      </c>
      <c r="B122" s="11" t="s">
        <v>94</v>
      </c>
      <c r="C122" s="11" t="s">
        <v>368</v>
      </c>
      <c r="D122" s="12">
        <v>114163.4562</v>
      </c>
      <c r="E122" s="12">
        <v>4324382.3043</v>
      </c>
      <c r="F122" s="13">
        <f t="shared" si="1"/>
        <v>4438545.7604999999</v>
      </c>
      <c r="G122" s="14"/>
      <c r="H122" s="14"/>
      <c r="I122" s="16"/>
      <c r="J122" s="16"/>
      <c r="K122" s="16"/>
      <c r="M122" s="14"/>
      <c r="N122" s="14"/>
      <c r="O122" s="16"/>
      <c r="P122" s="16"/>
      <c r="Q122" s="16"/>
    </row>
    <row r="123" spans="1:17" ht="18">
      <c r="A123" s="10">
        <v>115</v>
      </c>
      <c r="B123" s="11" t="s">
        <v>94</v>
      </c>
      <c r="C123" s="11" t="s">
        <v>370</v>
      </c>
      <c r="D123" s="12">
        <v>119975.83930000001</v>
      </c>
      <c r="E123" s="12">
        <v>4544548.7844000002</v>
      </c>
      <c r="F123" s="13">
        <f t="shared" si="1"/>
        <v>4664524.6237000003</v>
      </c>
      <c r="G123" s="14"/>
      <c r="H123" s="14"/>
      <c r="I123" s="16"/>
      <c r="J123" s="16"/>
      <c r="K123" s="16"/>
      <c r="M123" s="14"/>
      <c r="N123" s="14"/>
      <c r="O123" s="16"/>
      <c r="P123" s="16"/>
      <c r="Q123" s="16"/>
    </row>
    <row r="124" spans="1:17" ht="18">
      <c r="A124" s="10">
        <v>116</v>
      </c>
      <c r="B124" s="11" t="s">
        <v>94</v>
      </c>
      <c r="C124" s="11" t="s">
        <v>372</v>
      </c>
      <c r="D124" s="12">
        <v>117954.8744</v>
      </c>
      <c r="E124" s="12">
        <v>4467996.9249999998</v>
      </c>
      <c r="F124" s="13">
        <f t="shared" si="1"/>
        <v>4585951.7993999999</v>
      </c>
      <c r="G124" s="14"/>
      <c r="H124" s="14"/>
      <c r="I124" s="16"/>
      <c r="J124" s="16"/>
      <c r="K124" s="16"/>
      <c r="M124" s="14"/>
      <c r="N124" s="14"/>
      <c r="O124" s="16"/>
      <c r="P124" s="16"/>
      <c r="Q124" s="16"/>
    </row>
    <row r="125" spans="1:17" ht="18">
      <c r="A125" s="10">
        <v>117</v>
      </c>
      <c r="B125" s="11" t="s">
        <v>94</v>
      </c>
      <c r="C125" s="11" t="s">
        <v>374</v>
      </c>
      <c r="D125" s="12">
        <v>162962.7273</v>
      </c>
      <c r="E125" s="12">
        <v>6172843.3734999998</v>
      </c>
      <c r="F125" s="13">
        <f t="shared" si="1"/>
        <v>6335806.1008000001</v>
      </c>
      <c r="G125" s="14"/>
      <c r="H125" s="14"/>
      <c r="I125" s="16"/>
      <c r="J125" s="16"/>
      <c r="K125" s="16"/>
      <c r="M125" s="14"/>
      <c r="N125" s="14"/>
      <c r="O125" s="16"/>
      <c r="P125" s="16"/>
      <c r="Q125" s="16"/>
    </row>
    <row r="126" spans="1:17" ht="18">
      <c r="A126" s="10">
        <v>118</v>
      </c>
      <c r="B126" s="11" t="s">
        <v>94</v>
      </c>
      <c r="C126" s="11" t="s">
        <v>376</v>
      </c>
      <c r="D126" s="12">
        <v>150420.68890000001</v>
      </c>
      <c r="E126" s="12">
        <v>5697765.1765999999</v>
      </c>
      <c r="F126" s="13">
        <f t="shared" si="1"/>
        <v>5848185.8655000003</v>
      </c>
      <c r="G126" s="14"/>
      <c r="H126" s="14"/>
      <c r="I126" s="16"/>
      <c r="J126" s="16"/>
      <c r="K126" s="16"/>
      <c r="M126" s="14"/>
      <c r="N126" s="14"/>
      <c r="O126" s="16"/>
      <c r="P126" s="16"/>
      <c r="Q126" s="16"/>
    </row>
    <row r="127" spans="1:17" ht="18">
      <c r="A127" s="10">
        <v>119</v>
      </c>
      <c r="B127" s="11" t="s">
        <v>95</v>
      </c>
      <c r="C127" s="11" t="s">
        <v>381</v>
      </c>
      <c r="D127" s="12">
        <v>119857.9849</v>
      </c>
      <c r="E127" s="12">
        <v>4540084.5942000002</v>
      </c>
      <c r="F127" s="13">
        <f t="shared" si="1"/>
        <v>4659942.5790999997</v>
      </c>
      <c r="G127" s="14"/>
      <c r="H127" s="14"/>
      <c r="I127" s="16"/>
      <c r="J127" s="16"/>
      <c r="K127" s="16"/>
      <c r="M127" s="14"/>
      <c r="N127" s="14"/>
      <c r="O127" s="16"/>
      <c r="P127" s="16"/>
      <c r="Q127" s="16"/>
    </row>
    <row r="128" spans="1:17" ht="18">
      <c r="A128" s="10">
        <v>120</v>
      </c>
      <c r="B128" s="11" t="s">
        <v>95</v>
      </c>
      <c r="C128" s="11" t="s">
        <v>383</v>
      </c>
      <c r="D128" s="12">
        <v>105756.5362</v>
      </c>
      <c r="E128" s="12">
        <v>4005937.7041000002</v>
      </c>
      <c r="F128" s="13">
        <f t="shared" si="1"/>
        <v>4111694.2403000002</v>
      </c>
      <c r="G128" s="14"/>
      <c r="H128" s="14"/>
      <c r="I128" s="16"/>
      <c r="J128" s="16"/>
      <c r="K128" s="16"/>
      <c r="M128" s="14"/>
      <c r="N128" s="14"/>
      <c r="O128" s="16"/>
      <c r="P128" s="16"/>
      <c r="Q128" s="16"/>
    </row>
    <row r="129" spans="1:17" ht="18">
      <c r="A129" s="10">
        <v>121</v>
      </c>
      <c r="B129" s="11" t="s">
        <v>95</v>
      </c>
      <c r="C129" s="11" t="s">
        <v>385</v>
      </c>
      <c r="D129" s="12">
        <v>102403.7692</v>
      </c>
      <c r="E129" s="12">
        <v>3878938.6911999998</v>
      </c>
      <c r="F129" s="13">
        <f t="shared" si="1"/>
        <v>3981342.4604000002</v>
      </c>
      <c r="G129" s="14"/>
      <c r="H129" s="14"/>
      <c r="I129" s="16"/>
      <c r="J129" s="16"/>
      <c r="K129" s="16"/>
      <c r="M129" s="14"/>
      <c r="N129" s="14"/>
      <c r="O129" s="16"/>
      <c r="P129" s="16"/>
      <c r="Q129" s="16"/>
    </row>
    <row r="130" spans="1:17" ht="18">
      <c r="A130" s="10">
        <v>122</v>
      </c>
      <c r="B130" s="11" t="s">
        <v>95</v>
      </c>
      <c r="C130" s="11" t="s">
        <v>387</v>
      </c>
      <c r="D130" s="12">
        <v>121398.3299</v>
      </c>
      <c r="E130" s="12">
        <v>4598431.1161000002</v>
      </c>
      <c r="F130" s="13">
        <f t="shared" si="1"/>
        <v>4719829.4460000005</v>
      </c>
      <c r="G130" s="14"/>
      <c r="H130" s="14"/>
      <c r="I130" s="16"/>
      <c r="J130" s="16"/>
      <c r="K130" s="16"/>
      <c r="M130" s="14"/>
      <c r="N130" s="14"/>
      <c r="O130" s="16"/>
      <c r="P130" s="16"/>
      <c r="Q130" s="16"/>
    </row>
    <row r="131" spans="1:17" ht="18">
      <c r="A131" s="10">
        <v>123</v>
      </c>
      <c r="B131" s="11" t="s">
        <v>95</v>
      </c>
      <c r="C131" s="11" t="s">
        <v>389</v>
      </c>
      <c r="D131" s="12">
        <v>157556.13099999999</v>
      </c>
      <c r="E131" s="12">
        <v>5968047.6344999997</v>
      </c>
      <c r="F131" s="13">
        <f t="shared" si="1"/>
        <v>6125603.7654999997</v>
      </c>
      <c r="G131" s="14"/>
      <c r="H131" s="14"/>
      <c r="I131" s="16"/>
      <c r="J131" s="16"/>
      <c r="K131" s="16"/>
      <c r="M131" s="14"/>
      <c r="N131" s="14"/>
      <c r="O131" s="16"/>
      <c r="P131" s="16"/>
      <c r="Q131" s="16"/>
    </row>
    <row r="132" spans="1:17" ht="18">
      <c r="A132" s="10">
        <v>124</v>
      </c>
      <c r="B132" s="11" t="s">
        <v>95</v>
      </c>
      <c r="C132" s="11" t="s">
        <v>391</v>
      </c>
      <c r="D132" s="12">
        <v>128725.33379999999</v>
      </c>
      <c r="E132" s="12">
        <v>4875969.7186000003</v>
      </c>
      <c r="F132" s="13">
        <f t="shared" si="1"/>
        <v>5004695.0524000004</v>
      </c>
      <c r="G132" s="14"/>
      <c r="H132" s="14"/>
      <c r="I132" s="16"/>
      <c r="J132" s="16"/>
      <c r="K132" s="16"/>
      <c r="M132" s="14"/>
      <c r="N132" s="14"/>
      <c r="O132" s="16"/>
      <c r="P132" s="16"/>
      <c r="Q132" s="16"/>
    </row>
    <row r="133" spans="1:17" ht="18">
      <c r="A133" s="10">
        <v>125</v>
      </c>
      <c r="B133" s="11" t="s">
        <v>95</v>
      </c>
      <c r="C133" s="11" t="s">
        <v>393</v>
      </c>
      <c r="D133" s="12">
        <v>122107.9954</v>
      </c>
      <c r="E133" s="12">
        <v>4625312.4423000002</v>
      </c>
      <c r="F133" s="13">
        <f t="shared" si="1"/>
        <v>4747420.4376999997</v>
      </c>
      <c r="G133" s="14"/>
      <c r="H133" s="14"/>
      <c r="I133" s="16"/>
      <c r="J133" s="16"/>
      <c r="K133" s="16"/>
      <c r="M133" s="14"/>
      <c r="N133" s="14"/>
      <c r="O133" s="16"/>
      <c r="P133" s="16"/>
      <c r="Q133" s="16"/>
    </row>
    <row r="134" spans="1:17" ht="18">
      <c r="A134" s="10">
        <v>126</v>
      </c>
      <c r="B134" s="11" t="s">
        <v>95</v>
      </c>
      <c r="C134" s="11" t="s">
        <v>395</v>
      </c>
      <c r="D134" s="12">
        <v>104933.81140000001</v>
      </c>
      <c r="E134" s="12">
        <v>3974773.8196</v>
      </c>
      <c r="F134" s="13">
        <f t="shared" si="1"/>
        <v>4079707.6310000001</v>
      </c>
      <c r="G134" s="14"/>
      <c r="H134" s="14"/>
      <c r="I134" s="16"/>
      <c r="J134" s="16"/>
      <c r="K134" s="16"/>
      <c r="M134" s="14"/>
      <c r="N134" s="14"/>
      <c r="O134" s="16"/>
      <c r="P134" s="16"/>
      <c r="Q134" s="16"/>
    </row>
    <row r="135" spans="1:17" ht="18">
      <c r="A135" s="10">
        <v>127</v>
      </c>
      <c r="B135" s="11" t="s">
        <v>95</v>
      </c>
      <c r="C135" s="11" t="s">
        <v>397</v>
      </c>
      <c r="D135" s="12">
        <v>132558.4681</v>
      </c>
      <c r="E135" s="12">
        <v>5021164.5018999996</v>
      </c>
      <c r="F135" s="13">
        <f t="shared" si="1"/>
        <v>5153722.97</v>
      </c>
      <c r="G135" s="14"/>
      <c r="H135" s="14"/>
      <c r="I135" s="16"/>
      <c r="J135" s="16"/>
      <c r="K135" s="16"/>
      <c r="M135" s="14"/>
      <c r="N135" s="14"/>
      <c r="O135" s="16"/>
      <c r="P135" s="16"/>
      <c r="Q135" s="16"/>
    </row>
    <row r="136" spans="1:17" ht="18">
      <c r="A136" s="10">
        <v>128</v>
      </c>
      <c r="B136" s="11" t="s">
        <v>95</v>
      </c>
      <c r="C136" s="11" t="s">
        <v>399</v>
      </c>
      <c r="D136" s="12">
        <v>125415.3383</v>
      </c>
      <c r="E136" s="12">
        <v>4750590.8409000002</v>
      </c>
      <c r="F136" s="13">
        <f t="shared" si="1"/>
        <v>4876006.1792000001</v>
      </c>
      <c r="G136" s="14"/>
      <c r="H136" s="14"/>
      <c r="I136" s="16"/>
      <c r="J136" s="16"/>
      <c r="K136" s="16"/>
      <c r="M136" s="14"/>
      <c r="N136" s="14"/>
      <c r="O136" s="16"/>
      <c r="P136" s="16"/>
      <c r="Q136" s="16"/>
    </row>
    <row r="137" spans="1:17" ht="18">
      <c r="A137" s="10">
        <v>129</v>
      </c>
      <c r="B137" s="11" t="s">
        <v>95</v>
      </c>
      <c r="C137" s="11" t="s">
        <v>401</v>
      </c>
      <c r="D137" s="12">
        <v>143592.19219999999</v>
      </c>
      <c r="E137" s="12">
        <v>5439109.4600999998</v>
      </c>
      <c r="F137" s="13">
        <f t="shared" ref="F137:F200" si="2">D137+E137</f>
        <v>5582701.6523000002</v>
      </c>
      <c r="G137" s="14"/>
      <c r="H137" s="14"/>
      <c r="I137" s="16"/>
      <c r="J137" s="16"/>
      <c r="K137" s="16"/>
      <c r="M137" s="14"/>
      <c r="N137" s="14"/>
      <c r="O137" s="16"/>
      <c r="P137" s="16"/>
      <c r="Q137" s="16"/>
    </row>
    <row r="138" spans="1:17" ht="18">
      <c r="A138" s="10">
        <v>130</v>
      </c>
      <c r="B138" s="11" t="s">
        <v>95</v>
      </c>
      <c r="C138" s="11" t="s">
        <v>403</v>
      </c>
      <c r="D138" s="12">
        <v>110270.3459</v>
      </c>
      <c r="E138" s="12">
        <v>4176915.6963999998</v>
      </c>
      <c r="F138" s="13">
        <f t="shared" si="2"/>
        <v>4287186.0422999999</v>
      </c>
      <c r="G138" s="14"/>
      <c r="H138" s="14"/>
      <c r="I138" s="16"/>
      <c r="J138" s="16"/>
      <c r="K138" s="16"/>
      <c r="M138" s="14"/>
      <c r="N138" s="14"/>
      <c r="O138" s="16"/>
      <c r="P138" s="16"/>
      <c r="Q138" s="16"/>
    </row>
    <row r="139" spans="1:17" ht="18">
      <c r="A139" s="10">
        <v>131</v>
      </c>
      <c r="B139" s="11" t="s">
        <v>95</v>
      </c>
      <c r="C139" s="11" t="s">
        <v>405</v>
      </c>
      <c r="D139" s="12">
        <v>132460.6036</v>
      </c>
      <c r="E139" s="12">
        <v>5017457.5058000004</v>
      </c>
      <c r="F139" s="13">
        <f t="shared" si="2"/>
        <v>5149918.1094000004</v>
      </c>
      <c r="G139" s="14"/>
      <c r="H139" s="14"/>
      <c r="I139" s="16"/>
      <c r="J139" s="16"/>
      <c r="K139" s="16"/>
      <c r="M139" s="14"/>
      <c r="N139" s="14"/>
      <c r="O139" s="16"/>
      <c r="P139" s="16"/>
      <c r="Q139" s="16"/>
    </row>
    <row r="140" spans="1:17" ht="18">
      <c r="A140" s="10">
        <v>132</v>
      </c>
      <c r="B140" s="11" t="s">
        <v>95</v>
      </c>
      <c r="C140" s="11" t="s">
        <v>407</v>
      </c>
      <c r="D140" s="12">
        <v>97849.177899999995</v>
      </c>
      <c r="E140" s="12">
        <v>3706415.9364</v>
      </c>
      <c r="F140" s="13">
        <f t="shared" si="2"/>
        <v>3804265.1143</v>
      </c>
      <c r="G140" s="14"/>
      <c r="H140" s="14"/>
      <c r="I140" s="16"/>
      <c r="J140" s="16"/>
      <c r="K140" s="16"/>
      <c r="M140" s="14"/>
      <c r="N140" s="14"/>
      <c r="O140" s="16"/>
      <c r="P140" s="16"/>
      <c r="Q140" s="16"/>
    </row>
    <row r="141" spans="1:17" ht="18">
      <c r="A141" s="10">
        <v>133</v>
      </c>
      <c r="B141" s="11" t="s">
        <v>95</v>
      </c>
      <c r="C141" s="11" t="s">
        <v>409</v>
      </c>
      <c r="D141" s="12">
        <v>102792.63189999999</v>
      </c>
      <c r="E141" s="12">
        <v>3893668.3681999999</v>
      </c>
      <c r="F141" s="13">
        <f t="shared" si="2"/>
        <v>3996461.0000999998</v>
      </c>
      <c r="G141" s="14"/>
      <c r="H141" s="14"/>
      <c r="I141" s="16"/>
      <c r="J141" s="16"/>
      <c r="K141" s="16"/>
      <c r="M141" s="14"/>
      <c r="N141" s="14"/>
      <c r="O141" s="16"/>
      <c r="P141" s="16"/>
      <c r="Q141" s="16"/>
    </row>
    <row r="142" spans="1:17" ht="18">
      <c r="A142" s="10">
        <v>134</v>
      </c>
      <c r="B142" s="11" t="s">
        <v>95</v>
      </c>
      <c r="C142" s="11" t="s">
        <v>411</v>
      </c>
      <c r="D142" s="12">
        <v>93759.416200000007</v>
      </c>
      <c r="E142" s="12">
        <v>3551500.3964999998</v>
      </c>
      <c r="F142" s="13">
        <f t="shared" si="2"/>
        <v>3645259.8127000001</v>
      </c>
      <c r="G142" s="14"/>
      <c r="H142" s="14"/>
      <c r="I142" s="16"/>
      <c r="J142" s="16"/>
      <c r="K142" s="16"/>
      <c r="M142" s="14"/>
      <c r="N142" s="14"/>
      <c r="O142" s="16"/>
      <c r="P142" s="16"/>
      <c r="Q142" s="16"/>
    </row>
    <row r="143" spans="1:17" ht="18">
      <c r="A143" s="10">
        <v>135</v>
      </c>
      <c r="B143" s="11" t="s">
        <v>95</v>
      </c>
      <c r="C143" s="11" t="s">
        <v>413</v>
      </c>
      <c r="D143" s="12">
        <v>118634.30379999999</v>
      </c>
      <c r="E143" s="12">
        <v>4493732.9411000004</v>
      </c>
      <c r="F143" s="13">
        <f t="shared" si="2"/>
        <v>4612367.2449000003</v>
      </c>
      <c r="G143" s="14"/>
      <c r="H143" s="14"/>
      <c r="I143" s="16"/>
      <c r="J143" s="16"/>
      <c r="K143" s="16"/>
      <c r="M143" s="14"/>
      <c r="N143" s="14"/>
      <c r="O143" s="16"/>
      <c r="P143" s="16"/>
      <c r="Q143" s="16"/>
    </row>
    <row r="144" spans="1:17" ht="18">
      <c r="A144" s="10">
        <v>136</v>
      </c>
      <c r="B144" s="11" t="s">
        <v>95</v>
      </c>
      <c r="C144" s="11" t="s">
        <v>415</v>
      </c>
      <c r="D144" s="12">
        <v>111172.3977</v>
      </c>
      <c r="E144" s="12">
        <v>4211084.3990000002</v>
      </c>
      <c r="F144" s="13">
        <f t="shared" si="2"/>
        <v>4322256.7966999998</v>
      </c>
      <c r="G144" s="14"/>
      <c r="H144" s="14"/>
      <c r="I144" s="16"/>
      <c r="J144" s="16"/>
      <c r="K144" s="16"/>
      <c r="M144" s="14"/>
      <c r="N144" s="14"/>
      <c r="O144" s="16"/>
      <c r="P144" s="16"/>
      <c r="Q144" s="16"/>
    </row>
    <row r="145" spans="1:17" ht="18">
      <c r="A145" s="10">
        <v>137</v>
      </c>
      <c r="B145" s="11" t="s">
        <v>95</v>
      </c>
      <c r="C145" s="11" t="s">
        <v>417</v>
      </c>
      <c r="D145" s="12">
        <v>130203.34149999999</v>
      </c>
      <c r="E145" s="12">
        <v>4931954.9760999996</v>
      </c>
      <c r="F145" s="13">
        <f t="shared" si="2"/>
        <v>5062158.3175999997</v>
      </c>
      <c r="G145" s="14"/>
      <c r="H145" s="14"/>
      <c r="I145" s="16"/>
      <c r="J145" s="16"/>
      <c r="K145" s="16"/>
      <c r="M145" s="14"/>
      <c r="N145" s="14"/>
      <c r="O145" s="16"/>
      <c r="P145" s="16"/>
      <c r="Q145" s="16"/>
    </row>
    <row r="146" spans="1:17" ht="18">
      <c r="A146" s="10">
        <v>138</v>
      </c>
      <c r="B146" s="11" t="s">
        <v>95</v>
      </c>
      <c r="C146" s="11" t="s">
        <v>419</v>
      </c>
      <c r="D146" s="12">
        <v>90241.039099999995</v>
      </c>
      <c r="E146" s="12">
        <v>3418228.2603000002</v>
      </c>
      <c r="F146" s="13">
        <f t="shared" si="2"/>
        <v>3508469.2993999999</v>
      </c>
      <c r="G146" s="14"/>
      <c r="H146" s="14"/>
      <c r="I146" s="16"/>
      <c r="J146" s="16"/>
      <c r="K146" s="16"/>
      <c r="M146" s="14"/>
      <c r="N146" s="14"/>
      <c r="O146" s="16"/>
      <c r="P146" s="16"/>
      <c r="Q146" s="16"/>
    </row>
    <row r="147" spans="1:17" ht="18">
      <c r="A147" s="10">
        <v>139</v>
      </c>
      <c r="B147" s="11" t="s">
        <v>95</v>
      </c>
      <c r="C147" s="11" t="s">
        <v>421</v>
      </c>
      <c r="D147" s="12">
        <v>123388.6787</v>
      </c>
      <c r="E147" s="12">
        <v>4673823.2725</v>
      </c>
      <c r="F147" s="13">
        <f t="shared" si="2"/>
        <v>4797211.9512</v>
      </c>
      <c r="G147" s="14"/>
      <c r="H147" s="14"/>
      <c r="I147" s="16"/>
      <c r="J147" s="16"/>
      <c r="K147" s="16"/>
      <c r="M147" s="14"/>
      <c r="N147" s="14"/>
      <c r="O147" s="16"/>
      <c r="P147" s="16"/>
      <c r="Q147" s="16"/>
    </row>
    <row r="148" spans="1:17" ht="18">
      <c r="A148" s="10">
        <v>140</v>
      </c>
      <c r="B148" s="11" t="s">
        <v>95</v>
      </c>
      <c r="C148" s="11" t="s">
        <v>423</v>
      </c>
      <c r="D148" s="12">
        <v>120145.79369999999</v>
      </c>
      <c r="E148" s="12">
        <v>4550986.4638999999</v>
      </c>
      <c r="F148" s="13">
        <f t="shared" si="2"/>
        <v>4671132.2576000001</v>
      </c>
      <c r="G148" s="14"/>
      <c r="H148" s="14"/>
      <c r="I148" s="16"/>
      <c r="J148" s="16"/>
      <c r="K148" s="16"/>
      <c r="M148" s="14"/>
      <c r="N148" s="14"/>
      <c r="O148" s="16"/>
      <c r="P148" s="16"/>
      <c r="Q148" s="16"/>
    </row>
    <row r="149" spans="1:17" ht="18">
      <c r="A149" s="10">
        <v>141</v>
      </c>
      <c r="B149" s="11" t="s">
        <v>95</v>
      </c>
      <c r="C149" s="11" t="s">
        <v>425</v>
      </c>
      <c r="D149" s="12">
        <v>127255.6545</v>
      </c>
      <c r="E149" s="12">
        <v>4820299.9335000003</v>
      </c>
      <c r="F149" s="13">
        <f t="shared" si="2"/>
        <v>4947555.5880000005</v>
      </c>
      <c r="G149" s="14"/>
      <c r="H149" s="14"/>
      <c r="I149" s="16"/>
      <c r="J149" s="16"/>
      <c r="K149" s="16"/>
      <c r="M149" s="14"/>
      <c r="N149" s="14"/>
      <c r="O149" s="16"/>
      <c r="P149" s="16"/>
      <c r="Q149" s="16"/>
    </row>
    <row r="150" spans="1:17" ht="18">
      <c r="A150" s="10">
        <v>142</v>
      </c>
      <c r="B150" s="11" t="s">
        <v>96</v>
      </c>
      <c r="C150" s="11" t="s">
        <v>429</v>
      </c>
      <c r="D150" s="12">
        <v>106869.26489999999</v>
      </c>
      <c r="E150" s="12">
        <v>4048086.6033000001</v>
      </c>
      <c r="F150" s="13">
        <f t="shared" si="2"/>
        <v>4154955.8681999999</v>
      </c>
      <c r="G150" s="14"/>
      <c r="H150" s="14"/>
      <c r="I150" s="16"/>
      <c r="J150" s="16"/>
      <c r="K150" s="16"/>
      <c r="M150" s="14"/>
      <c r="N150" s="14"/>
      <c r="O150" s="16"/>
      <c r="P150" s="16"/>
      <c r="Q150" s="16"/>
    </row>
    <row r="151" spans="1:17" ht="18">
      <c r="A151" s="10">
        <v>143</v>
      </c>
      <c r="B151" s="11" t="s">
        <v>96</v>
      </c>
      <c r="C151" s="11" t="s">
        <v>431</v>
      </c>
      <c r="D151" s="12">
        <v>103338.675</v>
      </c>
      <c r="E151" s="12">
        <v>3914351.8613</v>
      </c>
      <c r="F151" s="13">
        <f t="shared" si="2"/>
        <v>4017690.5362999998</v>
      </c>
      <c r="G151" s="14"/>
      <c r="H151" s="14"/>
      <c r="I151" s="16"/>
      <c r="J151" s="16"/>
      <c r="K151" s="16"/>
      <c r="M151" s="14"/>
      <c r="N151" s="14"/>
      <c r="O151" s="16"/>
      <c r="P151" s="16"/>
      <c r="Q151" s="16"/>
    </row>
    <row r="152" spans="1:17" ht="18">
      <c r="A152" s="10">
        <v>144</v>
      </c>
      <c r="B152" s="11" t="s">
        <v>96</v>
      </c>
      <c r="C152" s="11" t="s">
        <v>433</v>
      </c>
      <c r="D152" s="12">
        <v>144979.68419999999</v>
      </c>
      <c r="E152" s="12">
        <v>5491666.0867999997</v>
      </c>
      <c r="F152" s="13">
        <f t="shared" si="2"/>
        <v>5636645.7709999997</v>
      </c>
      <c r="G152" s="14"/>
      <c r="H152" s="14"/>
      <c r="I152" s="16"/>
      <c r="J152" s="16"/>
      <c r="K152" s="16"/>
      <c r="M152" s="14"/>
      <c r="N152" s="14"/>
      <c r="O152" s="16"/>
      <c r="P152" s="16"/>
      <c r="Q152" s="16"/>
    </row>
    <row r="153" spans="1:17" ht="18">
      <c r="A153" s="10">
        <v>145</v>
      </c>
      <c r="B153" s="11" t="s">
        <v>96</v>
      </c>
      <c r="C153" s="11" t="s">
        <v>435</v>
      </c>
      <c r="D153" s="12">
        <v>83512.681899999996</v>
      </c>
      <c r="E153" s="12">
        <v>3163365.7173000001</v>
      </c>
      <c r="F153" s="13">
        <f t="shared" si="2"/>
        <v>3246878.3991999999</v>
      </c>
      <c r="G153" s="14"/>
      <c r="H153" s="14"/>
      <c r="I153" s="16"/>
      <c r="J153" s="16"/>
      <c r="K153" s="16"/>
      <c r="M153" s="14"/>
      <c r="N153" s="14"/>
      <c r="O153" s="16"/>
      <c r="P153" s="16"/>
      <c r="Q153" s="16"/>
    </row>
    <row r="154" spans="1:17" ht="18">
      <c r="A154" s="10">
        <v>146</v>
      </c>
      <c r="B154" s="11" t="s">
        <v>96</v>
      </c>
      <c r="C154" s="11" t="s">
        <v>437</v>
      </c>
      <c r="D154" s="12">
        <v>115588.3366</v>
      </c>
      <c r="E154" s="12">
        <v>4378355.1552999998</v>
      </c>
      <c r="F154" s="13">
        <f t="shared" si="2"/>
        <v>4493943.4918999998</v>
      </c>
      <c r="G154" s="14"/>
      <c r="H154" s="14"/>
      <c r="I154" s="16"/>
      <c r="J154" s="16"/>
      <c r="K154" s="16"/>
      <c r="M154" s="14"/>
      <c r="N154" s="14"/>
      <c r="O154" s="16"/>
      <c r="P154" s="16"/>
      <c r="Q154" s="16"/>
    </row>
    <row r="155" spans="1:17" ht="18">
      <c r="A155" s="10">
        <v>147</v>
      </c>
      <c r="B155" s="11" t="s">
        <v>96</v>
      </c>
      <c r="C155" s="11" t="s">
        <v>439</v>
      </c>
      <c r="D155" s="12">
        <v>83269.308900000004</v>
      </c>
      <c r="E155" s="12">
        <v>3154147.0247999998</v>
      </c>
      <c r="F155" s="13">
        <f t="shared" si="2"/>
        <v>3237416.3336999998</v>
      </c>
      <c r="G155" s="14"/>
      <c r="H155" s="14"/>
      <c r="I155" s="16"/>
      <c r="J155" s="16"/>
      <c r="K155" s="16"/>
      <c r="M155" s="14"/>
      <c r="N155" s="14"/>
      <c r="O155" s="16"/>
      <c r="P155" s="16"/>
      <c r="Q155" s="16"/>
    </row>
    <row r="156" spans="1:17" ht="18">
      <c r="A156" s="10">
        <v>148</v>
      </c>
      <c r="B156" s="11" t="s">
        <v>96</v>
      </c>
      <c r="C156" s="11" t="s">
        <v>441</v>
      </c>
      <c r="D156" s="12">
        <v>139586.3774</v>
      </c>
      <c r="E156" s="12">
        <v>5287373.7358999997</v>
      </c>
      <c r="F156" s="13">
        <f t="shared" si="2"/>
        <v>5426960.1133000003</v>
      </c>
      <c r="G156" s="14"/>
      <c r="H156" s="14"/>
      <c r="I156" s="16"/>
      <c r="J156" s="16"/>
      <c r="K156" s="16"/>
      <c r="M156" s="14"/>
      <c r="N156" s="14"/>
      <c r="O156" s="16"/>
      <c r="P156" s="16"/>
      <c r="Q156" s="16"/>
    </row>
    <row r="157" spans="1:17" ht="18">
      <c r="A157" s="10">
        <v>149</v>
      </c>
      <c r="B157" s="11" t="s">
        <v>96</v>
      </c>
      <c r="C157" s="11" t="s">
        <v>443</v>
      </c>
      <c r="D157" s="12">
        <v>92373.453500000003</v>
      </c>
      <c r="E157" s="12">
        <v>3499001.7017999999</v>
      </c>
      <c r="F157" s="13">
        <f t="shared" si="2"/>
        <v>3591375.1553000002</v>
      </c>
      <c r="G157" s="14"/>
      <c r="H157" s="14"/>
      <c r="I157" s="16"/>
      <c r="J157" s="16"/>
      <c r="K157" s="16"/>
      <c r="M157" s="14"/>
      <c r="N157" s="14"/>
      <c r="O157" s="16"/>
      <c r="P157" s="16"/>
      <c r="Q157" s="16"/>
    </row>
    <row r="158" spans="1:17" ht="18">
      <c r="A158" s="10">
        <v>150</v>
      </c>
      <c r="B158" s="11" t="s">
        <v>96</v>
      </c>
      <c r="C158" s="11" t="s">
        <v>445</v>
      </c>
      <c r="D158" s="12">
        <v>109707.4832</v>
      </c>
      <c r="E158" s="12">
        <v>4155595.0957999998</v>
      </c>
      <c r="F158" s="13">
        <f t="shared" si="2"/>
        <v>4265302.5789999999</v>
      </c>
      <c r="G158" s="14"/>
      <c r="H158" s="14"/>
      <c r="I158" s="16"/>
      <c r="J158" s="16"/>
      <c r="K158" s="16"/>
      <c r="M158" s="14"/>
      <c r="N158" s="14"/>
      <c r="O158" s="16"/>
      <c r="P158" s="16"/>
      <c r="Q158" s="16"/>
    </row>
    <row r="159" spans="1:17" ht="18">
      <c r="A159" s="10">
        <v>151</v>
      </c>
      <c r="B159" s="11" t="s">
        <v>96</v>
      </c>
      <c r="C159" s="11" t="s">
        <v>447</v>
      </c>
      <c r="D159" s="12">
        <v>93510.495800000004</v>
      </c>
      <c r="E159" s="12">
        <v>3542071.5737999999</v>
      </c>
      <c r="F159" s="13">
        <f t="shared" si="2"/>
        <v>3635582.0696</v>
      </c>
      <c r="G159" s="14"/>
      <c r="H159" s="14"/>
      <c r="I159" s="16"/>
      <c r="J159" s="16"/>
      <c r="K159" s="16"/>
      <c r="M159" s="14"/>
      <c r="N159" s="14"/>
      <c r="O159" s="16"/>
      <c r="P159" s="16"/>
      <c r="Q159" s="16"/>
    </row>
    <row r="160" spans="1:17" ht="18">
      <c r="A160" s="10">
        <v>152</v>
      </c>
      <c r="B160" s="11" t="s">
        <v>96</v>
      </c>
      <c r="C160" s="11" t="s">
        <v>449</v>
      </c>
      <c r="D160" s="12">
        <v>134729.69500000001</v>
      </c>
      <c r="E160" s="12">
        <v>5103408.1146999998</v>
      </c>
      <c r="F160" s="13">
        <f t="shared" si="2"/>
        <v>5238137.8097000001</v>
      </c>
      <c r="G160" s="14"/>
      <c r="H160" s="14"/>
      <c r="I160" s="16"/>
      <c r="J160" s="16"/>
      <c r="K160" s="16"/>
      <c r="M160" s="14"/>
      <c r="N160" s="14"/>
      <c r="O160" s="16"/>
      <c r="P160" s="16"/>
      <c r="Q160" s="16"/>
    </row>
    <row r="161" spans="1:17" ht="18">
      <c r="A161" s="10">
        <v>153</v>
      </c>
      <c r="B161" s="11" t="s">
        <v>96</v>
      </c>
      <c r="C161" s="11" t="s">
        <v>451</v>
      </c>
      <c r="D161" s="12">
        <v>95417.721600000004</v>
      </c>
      <c r="E161" s="12">
        <v>3614315.1269</v>
      </c>
      <c r="F161" s="13">
        <f t="shared" si="2"/>
        <v>3709732.8484999998</v>
      </c>
      <c r="G161" s="14"/>
      <c r="H161" s="14"/>
      <c r="I161" s="16"/>
      <c r="J161" s="16"/>
      <c r="K161" s="16"/>
      <c r="M161" s="14"/>
      <c r="N161" s="14"/>
      <c r="O161" s="16"/>
      <c r="P161" s="16"/>
      <c r="Q161" s="16"/>
    </row>
    <row r="162" spans="1:17" ht="18">
      <c r="A162" s="10">
        <v>154</v>
      </c>
      <c r="B162" s="11" t="s">
        <v>96</v>
      </c>
      <c r="C162" s="11" t="s">
        <v>453</v>
      </c>
      <c r="D162" s="12">
        <v>110089.8262</v>
      </c>
      <c r="E162" s="12">
        <v>4170077.8147999998</v>
      </c>
      <c r="F162" s="13">
        <f t="shared" si="2"/>
        <v>4280167.6409999998</v>
      </c>
      <c r="G162" s="14"/>
      <c r="H162" s="14"/>
      <c r="I162" s="16"/>
      <c r="J162" s="16"/>
      <c r="K162" s="16"/>
      <c r="M162" s="14"/>
      <c r="N162" s="14"/>
      <c r="O162" s="16"/>
      <c r="P162" s="16"/>
      <c r="Q162" s="16"/>
    </row>
    <row r="163" spans="1:17" ht="18">
      <c r="A163" s="10">
        <v>155</v>
      </c>
      <c r="B163" s="11" t="s">
        <v>96</v>
      </c>
      <c r="C163" s="11" t="s">
        <v>455</v>
      </c>
      <c r="D163" s="12">
        <v>97313.670299999998</v>
      </c>
      <c r="E163" s="12">
        <v>3686131.5145</v>
      </c>
      <c r="F163" s="13">
        <f t="shared" si="2"/>
        <v>3783445.1847999999</v>
      </c>
      <c r="G163" s="14"/>
      <c r="H163" s="14"/>
      <c r="I163" s="16"/>
      <c r="J163" s="16"/>
      <c r="K163" s="16"/>
      <c r="M163" s="14"/>
      <c r="N163" s="14"/>
      <c r="O163" s="16"/>
      <c r="P163" s="16"/>
      <c r="Q163" s="16"/>
    </row>
    <row r="164" spans="1:17" ht="18">
      <c r="A164" s="10">
        <v>156</v>
      </c>
      <c r="B164" s="11" t="s">
        <v>96</v>
      </c>
      <c r="C164" s="11" t="s">
        <v>457</v>
      </c>
      <c r="D164" s="12">
        <v>89555.780700000003</v>
      </c>
      <c r="E164" s="12">
        <v>3392271.4522000002</v>
      </c>
      <c r="F164" s="13">
        <f t="shared" si="2"/>
        <v>3481827.2329000002</v>
      </c>
      <c r="G164" s="14"/>
      <c r="H164" s="14"/>
      <c r="I164" s="16"/>
      <c r="J164" s="16"/>
      <c r="K164" s="16"/>
      <c r="M164" s="14"/>
      <c r="N164" s="14"/>
      <c r="O164" s="16"/>
      <c r="P164" s="16"/>
      <c r="Q164" s="16"/>
    </row>
    <row r="165" spans="1:17" ht="18">
      <c r="A165" s="10">
        <v>157</v>
      </c>
      <c r="B165" s="11" t="s">
        <v>96</v>
      </c>
      <c r="C165" s="11" t="s">
        <v>459</v>
      </c>
      <c r="D165" s="12">
        <v>131224.28529999999</v>
      </c>
      <c r="E165" s="12">
        <v>4970627.1678999998</v>
      </c>
      <c r="F165" s="13">
        <f t="shared" si="2"/>
        <v>5101851.4532000003</v>
      </c>
      <c r="G165" s="14"/>
      <c r="H165" s="14"/>
      <c r="I165" s="16"/>
      <c r="J165" s="16"/>
      <c r="K165" s="16"/>
      <c r="M165" s="14"/>
      <c r="N165" s="14"/>
      <c r="O165" s="16"/>
      <c r="P165" s="16"/>
      <c r="Q165" s="16"/>
    </row>
    <row r="166" spans="1:17" ht="18">
      <c r="A166" s="10">
        <v>158</v>
      </c>
      <c r="B166" s="11" t="s">
        <v>96</v>
      </c>
      <c r="C166" s="11" t="s">
        <v>461</v>
      </c>
      <c r="D166" s="12">
        <v>135239.96549999999</v>
      </c>
      <c r="E166" s="12">
        <v>5122736.5821000002</v>
      </c>
      <c r="F166" s="13">
        <f t="shared" si="2"/>
        <v>5257976.5476000002</v>
      </c>
      <c r="G166" s="14"/>
      <c r="H166" s="14"/>
      <c r="I166" s="16"/>
      <c r="J166" s="16"/>
      <c r="K166" s="16"/>
      <c r="M166" s="14"/>
      <c r="N166" s="14"/>
      <c r="O166" s="16"/>
      <c r="P166" s="16"/>
      <c r="Q166" s="16"/>
    </row>
    <row r="167" spans="1:17" ht="18">
      <c r="A167" s="10">
        <v>159</v>
      </c>
      <c r="B167" s="11" t="s">
        <v>96</v>
      </c>
      <c r="C167" s="11" t="s">
        <v>463</v>
      </c>
      <c r="D167" s="12">
        <v>75301.679000000004</v>
      </c>
      <c r="E167" s="12">
        <v>2852342.2368000001</v>
      </c>
      <c r="F167" s="13">
        <f t="shared" si="2"/>
        <v>2927643.9158000001</v>
      </c>
      <c r="G167" s="14"/>
      <c r="H167" s="14"/>
      <c r="I167" s="16"/>
      <c r="J167" s="16"/>
      <c r="K167" s="16"/>
      <c r="M167" s="14"/>
      <c r="N167" s="14"/>
      <c r="O167" s="16"/>
      <c r="P167" s="16"/>
      <c r="Q167" s="16"/>
    </row>
    <row r="168" spans="1:17" ht="18">
      <c r="A168" s="10">
        <v>160</v>
      </c>
      <c r="B168" s="11" t="s">
        <v>96</v>
      </c>
      <c r="C168" s="11" t="s">
        <v>465</v>
      </c>
      <c r="D168" s="12">
        <v>101446.0085</v>
      </c>
      <c r="E168" s="12">
        <v>3842659.8004999999</v>
      </c>
      <c r="F168" s="13">
        <f t="shared" si="2"/>
        <v>3944105.8089999999</v>
      </c>
      <c r="G168" s="14"/>
      <c r="H168" s="14"/>
      <c r="I168" s="16"/>
      <c r="J168" s="16"/>
      <c r="K168" s="16"/>
      <c r="M168" s="14"/>
      <c r="N168" s="14"/>
      <c r="O168" s="16"/>
      <c r="P168" s="16"/>
      <c r="Q168" s="16"/>
    </row>
    <row r="169" spans="1:17" ht="18">
      <c r="A169" s="10">
        <v>161</v>
      </c>
      <c r="B169" s="11" t="s">
        <v>96</v>
      </c>
      <c r="C169" s="11" t="s">
        <v>467</v>
      </c>
      <c r="D169" s="12">
        <v>120050.3578</v>
      </c>
      <c r="E169" s="12">
        <v>4547371.4603000004</v>
      </c>
      <c r="F169" s="13">
        <f t="shared" si="2"/>
        <v>4667421.8180999998</v>
      </c>
      <c r="G169" s="14"/>
      <c r="H169" s="14"/>
      <c r="I169" s="16"/>
      <c r="J169" s="16"/>
      <c r="K169" s="16"/>
      <c r="M169" s="14"/>
      <c r="N169" s="14"/>
      <c r="O169" s="16"/>
      <c r="P169" s="16"/>
      <c r="Q169" s="16"/>
    </row>
    <row r="170" spans="1:17" ht="36">
      <c r="A170" s="10">
        <v>162</v>
      </c>
      <c r="B170" s="11" t="s">
        <v>96</v>
      </c>
      <c r="C170" s="11" t="s">
        <v>469</v>
      </c>
      <c r="D170" s="12">
        <v>174822.00769999999</v>
      </c>
      <c r="E170" s="12">
        <v>6622059.4704999998</v>
      </c>
      <c r="F170" s="13">
        <f t="shared" si="2"/>
        <v>6796881.4781999998</v>
      </c>
      <c r="G170" s="14"/>
      <c r="H170" s="14"/>
      <c r="I170" s="16"/>
      <c r="J170" s="16"/>
      <c r="K170" s="16"/>
      <c r="M170" s="14"/>
      <c r="N170" s="14"/>
      <c r="O170" s="16"/>
      <c r="P170" s="16"/>
      <c r="Q170" s="16"/>
    </row>
    <row r="171" spans="1:17" ht="18">
      <c r="A171" s="10">
        <v>163</v>
      </c>
      <c r="B171" s="11" t="s">
        <v>96</v>
      </c>
      <c r="C171" s="11" t="s">
        <v>471</v>
      </c>
      <c r="D171" s="12">
        <v>109169.193</v>
      </c>
      <c r="E171" s="12">
        <v>4135205.2732000002</v>
      </c>
      <c r="F171" s="13">
        <f t="shared" si="2"/>
        <v>4244374.4661999997</v>
      </c>
      <c r="G171" s="14"/>
      <c r="H171" s="14"/>
      <c r="I171" s="16"/>
      <c r="J171" s="16"/>
      <c r="K171" s="16"/>
      <c r="M171" s="14"/>
      <c r="N171" s="14"/>
      <c r="O171" s="16"/>
      <c r="P171" s="16"/>
      <c r="Q171" s="16"/>
    </row>
    <row r="172" spans="1:17" ht="18">
      <c r="A172" s="10">
        <v>164</v>
      </c>
      <c r="B172" s="11" t="s">
        <v>96</v>
      </c>
      <c r="C172" s="11" t="s">
        <v>473</v>
      </c>
      <c r="D172" s="12">
        <v>101660.4571</v>
      </c>
      <c r="E172" s="12">
        <v>3850782.8684999999</v>
      </c>
      <c r="F172" s="13">
        <f t="shared" si="2"/>
        <v>3952443.3256000001</v>
      </c>
      <c r="G172" s="14"/>
      <c r="H172" s="14"/>
      <c r="I172" s="16"/>
      <c r="J172" s="16"/>
      <c r="K172" s="16"/>
      <c r="M172" s="14"/>
      <c r="N172" s="14"/>
      <c r="O172" s="16"/>
      <c r="P172" s="16"/>
      <c r="Q172" s="16"/>
    </row>
    <row r="173" spans="1:17" ht="18">
      <c r="A173" s="10">
        <v>165</v>
      </c>
      <c r="B173" s="11" t="s">
        <v>96</v>
      </c>
      <c r="C173" s="11" t="s">
        <v>475</v>
      </c>
      <c r="D173" s="12">
        <v>99230.244900000005</v>
      </c>
      <c r="E173" s="12">
        <v>3758729.1861</v>
      </c>
      <c r="F173" s="13">
        <f t="shared" si="2"/>
        <v>3857959.4309999999</v>
      </c>
      <c r="G173" s="14"/>
      <c r="H173" s="14"/>
      <c r="I173" s="16"/>
      <c r="J173" s="16"/>
      <c r="K173" s="16"/>
      <c r="M173" s="14"/>
      <c r="N173" s="14"/>
      <c r="O173" s="16"/>
      <c r="P173" s="16"/>
      <c r="Q173" s="16"/>
    </row>
    <row r="174" spans="1:17" ht="18">
      <c r="A174" s="10">
        <v>166</v>
      </c>
      <c r="B174" s="11" t="s">
        <v>96</v>
      </c>
      <c r="C174" s="11" t="s">
        <v>477</v>
      </c>
      <c r="D174" s="12">
        <v>113486.5349</v>
      </c>
      <c r="E174" s="12">
        <v>4298741.2898000004</v>
      </c>
      <c r="F174" s="13">
        <f t="shared" si="2"/>
        <v>4412227.8246999998</v>
      </c>
      <c r="G174" s="14"/>
      <c r="H174" s="14"/>
      <c r="I174" s="16"/>
      <c r="J174" s="16"/>
      <c r="K174" s="16"/>
      <c r="M174" s="14"/>
      <c r="N174" s="14"/>
      <c r="O174" s="16"/>
      <c r="P174" s="16"/>
      <c r="Q174" s="16"/>
    </row>
    <row r="175" spans="1:17" ht="18">
      <c r="A175" s="10">
        <v>167</v>
      </c>
      <c r="B175" s="11" t="s">
        <v>96</v>
      </c>
      <c r="C175" s="11" t="s">
        <v>479</v>
      </c>
      <c r="D175" s="12">
        <v>98648.060800000007</v>
      </c>
      <c r="E175" s="12">
        <v>3736676.7127999999</v>
      </c>
      <c r="F175" s="13">
        <f t="shared" si="2"/>
        <v>3835324.7736</v>
      </c>
      <c r="G175" s="14"/>
      <c r="H175" s="14"/>
      <c r="I175" s="16"/>
      <c r="J175" s="16"/>
      <c r="K175" s="16"/>
      <c r="M175" s="14"/>
      <c r="N175" s="14"/>
      <c r="O175" s="16"/>
      <c r="P175" s="16"/>
      <c r="Q175" s="16"/>
    </row>
    <row r="176" spans="1:17" ht="18">
      <c r="A176" s="10">
        <v>168</v>
      </c>
      <c r="B176" s="11" t="s">
        <v>96</v>
      </c>
      <c r="C176" s="11" t="s">
        <v>481</v>
      </c>
      <c r="D176" s="12">
        <v>95675.381299999994</v>
      </c>
      <c r="E176" s="12">
        <v>3624074.9844999998</v>
      </c>
      <c r="F176" s="13">
        <f t="shared" si="2"/>
        <v>3719750.3657999998</v>
      </c>
      <c r="G176" s="14"/>
      <c r="H176" s="14"/>
      <c r="I176" s="16"/>
      <c r="J176" s="16"/>
      <c r="K176" s="16"/>
      <c r="M176" s="14"/>
      <c r="N176" s="14"/>
      <c r="O176" s="16"/>
      <c r="P176" s="16"/>
      <c r="Q176" s="16"/>
    </row>
    <row r="177" spans="1:17" ht="36">
      <c r="A177" s="10">
        <v>169</v>
      </c>
      <c r="B177" s="11" t="s">
        <v>97</v>
      </c>
      <c r="C177" s="11" t="s">
        <v>486</v>
      </c>
      <c r="D177" s="12">
        <v>101428.61139999999</v>
      </c>
      <c r="E177" s="12">
        <v>3842000.8163999999</v>
      </c>
      <c r="F177" s="13">
        <f t="shared" si="2"/>
        <v>3943429.4278000002</v>
      </c>
      <c r="G177" s="14"/>
      <c r="H177" s="14"/>
      <c r="I177" s="16"/>
      <c r="J177" s="16"/>
      <c r="K177" s="16"/>
      <c r="M177" s="14"/>
      <c r="N177" s="14"/>
      <c r="O177" s="16"/>
      <c r="P177" s="16"/>
      <c r="Q177" s="16"/>
    </row>
    <row r="178" spans="1:17" ht="36">
      <c r="A178" s="10">
        <v>170</v>
      </c>
      <c r="B178" s="11" t="s">
        <v>97</v>
      </c>
      <c r="C178" s="11" t="s">
        <v>488</v>
      </c>
      <c r="D178" s="12">
        <v>127494.534</v>
      </c>
      <c r="E178" s="12">
        <v>4829348.4172</v>
      </c>
      <c r="F178" s="13">
        <f t="shared" si="2"/>
        <v>4956842.9512</v>
      </c>
      <c r="G178" s="14"/>
      <c r="H178" s="14"/>
      <c r="I178" s="16"/>
      <c r="J178" s="16"/>
      <c r="K178" s="16"/>
      <c r="M178" s="14"/>
      <c r="N178" s="14"/>
      <c r="O178" s="16"/>
      <c r="P178" s="16"/>
      <c r="Q178" s="16"/>
    </row>
    <row r="179" spans="1:17" ht="36">
      <c r="A179" s="10">
        <v>171</v>
      </c>
      <c r="B179" s="11" t="s">
        <v>97</v>
      </c>
      <c r="C179" s="11" t="s">
        <v>490</v>
      </c>
      <c r="D179" s="12">
        <v>122049.81230000001</v>
      </c>
      <c r="E179" s="12">
        <v>4623108.5312999999</v>
      </c>
      <c r="F179" s="13">
        <f t="shared" si="2"/>
        <v>4745158.3436000003</v>
      </c>
      <c r="G179" s="14"/>
      <c r="H179" s="14"/>
      <c r="I179" s="16"/>
      <c r="J179" s="16"/>
      <c r="K179" s="16"/>
      <c r="M179" s="14"/>
      <c r="N179" s="14"/>
      <c r="O179" s="16"/>
      <c r="P179" s="16"/>
      <c r="Q179" s="16"/>
    </row>
    <row r="180" spans="1:17" ht="36">
      <c r="A180" s="10">
        <v>172</v>
      </c>
      <c r="B180" s="11" t="s">
        <v>97</v>
      </c>
      <c r="C180" s="11" t="s">
        <v>492</v>
      </c>
      <c r="D180" s="12">
        <v>78748.676099999997</v>
      </c>
      <c r="E180" s="12">
        <v>2982910.5786000001</v>
      </c>
      <c r="F180" s="13">
        <f t="shared" si="2"/>
        <v>3061659.2546999999</v>
      </c>
      <c r="G180" s="14"/>
      <c r="H180" s="14"/>
      <c r="I180" s="16"/>
      <c r="J180" s="16"/>
      <c r="K180" s="16"/>
      <c r="M180" s="14"/>
      <c r="N180" s="14"/>
      <c r="O180" s="16"/>
      <c r="P180" s="16"/>
      <c r="Q180" s="16"/>
    </row>
    <row r="181" spans="1:17" ht="36">
      <c r="A181" s="10">
        <v>173</v>
      </c>
      <c r="B181" s="11" t="s">
        <v>97</v>
      </c>
      <c r="C181" s="11" t="s">
        <v>494</v>
      </c>
      <c r="D181" s="12">
        <v>94070.931400000001</v>
      </c>
      <c r="E181" s="12">
        <v>3563300.2412999999</v>
      </c>
      <c r="F181" s="13">
        <f t="shared" si="2"/>
        <v>3657371.1727</v>
      </c>
      <c r="G181" s="14"/>
      <c r="H181" s="14"/>
      <c r="I181" s="16"/>
      <c r="J181" s="16"/>
      <c r="K181" s="16"/>
      <c r="M181" s="14"/>
      <c r="N181" s="14"/>
      <c r="O181" s="16"/>
      <c r="P181" s="16"/>
      <c r="Q181" s="16"/>
    </row>
    <row r="182" spans="1:17" ht="36">
      <c r="A182" s="10">
        <v>174</v>
      </c>
      <c r="B182" s="11" t="s">
        <v>97</v>
      </c>
      <c r="C182" s="11" t="s">
        <v>496</v>
      </c>
      <c r="D182" s="12">
        <v>108221.629</v>
      </c>
      <c r="E182" s="12">
        <v>4099312.6239</v>
      </c>
      <c r="F182" s="13">
        <f t="shared" si="2"/>
        <v>4207534.2528999997</v>
      </c>
      <c r="G182" s="14"/>
      <c r="H182" s="14"/>
      <c r="I182" s="16"/>
      <c r="J182" s="16"/>
      <c r="K182" s="16"/>
      <c r="M182" s="14"/>
      <c r="N182" s="14"/>
      <c r="O182" s="16"/>
      <c r="P182" s="16"/>
      <c r="Q182" s="16"/>
    </row>
    <row r="183" spans="1:17" ht="36">
      <c r="A183" s="10">
        <v>175</v>
      </c>
      <c r="B183" s="11" t="s">
        <v>97</v>
      </c>
      <c r="C183" s="11" t="s">
        <v>498</v>
      </c>
      <c r="D183" s="12">
        <v>124070.39109999999</v>
      </c>
      <c r="E183" s="12">
        <v>4699645.7647000002</v>
      </c>
      <c r="F183" s="13">
        <f t="shared" si="2"/>
        <v>4823716.1557999998</v>
      </c>
      <c r="G183" s="14"/>
      <c r="H183" s="14"/>
      <c r="I183" s="16"/>
      <c r="J183" s="16"/>
      <c r="K183" s="16"/>
      <c r="M183" s="14"/>
      <c r="N183" s="14"/>
      <c r="O183" s="16"/>
      <c r="P183" s="16"/>
      <c r="Q183" s="16"/>
    </row>
    <row r="184" spans="1:17" ht="36">
      <c r="A184" s="10">
        <v>176</v>
      </c>
      <c r="B184" s="11" t="s">
        <v>97</v>
      </c>
      <c r="C184" s="11" t="s">
        <v>500</v>
      </c>
      <c r="D184" s="12">
        <v>98282.849100000007</v>
      </c>
      <c r="E184" s="12">
        <v>3722842.9093999998</v>
      </c>
      <c r="F184" s="13">
        <f t="shared" si="2"/>
        <v>3821125.7585</v>
      </c>
      <c r="G184" s="14"/>
      <c r="H184" s="14"/>
      <c r="I184" s="16"/>
      <c r="J184" s="16"/>
      <c r="K184" s="16"/>
      <c r="M184" s="14"/>
      <c r="N184" s="14"/>
      <c r="O184" s="16"/>
      <c r="P184" s="16"/>
      <c r="Q184" s="16"/>
    </row>
    <row r="185" spans="1:17" ht="36">
      <c r="A185" s="10">
        <v>177</v>
      </c>
      <c r="B185" s="11" t="s">
        <v>97</v>
      </c>
      <c r="C185" s="11" t="s">
        <v>502</v>
      </c>
      <c r="D185" s="12">
        <v>104757.4028</v>
      </c>
      <c r="E185" s="12">
        <v>3968091.6628</v>
      </c>
      <c r="F185" s="13">
        <f t="shared" si="2"/>
        <v>4072849.0655999999</v>
      </c>
      <c r="G185" s="14"/>
      <c r="H185" s="14"/>
      <c r="I185" s="16"/>
      <c r="J185" s="16"/>
      <c r="K185" s="16"/>
      <c r="M185" s="14"/>
      <c r="N185" s="14"/>
      <c r="O185" s="16"/>
      <c r="P185" s="16"/>
      <c r="Q185" s="16"/>
    </row>
    <row r="186" spans="1:17" ht="36">
      <c r="A186" s="10">
        <v>178</v>
      </c>
      <c r="B186" s="11" t="s">
        <v>97</v>
      </c>
      <c r="C186" s="11" t="s">
        <v>504</v>
      </c>
      <c r="D186" s="12">
        <v>82029.128899999996</v>
      </c>
      <c r="E186" s="12">
        <v>3107170.4139</v>
      </c>
      <c r="F186" s="13">
        <f t="shared" si="2"/>
        <v>3189199.5427999999</v>
      </c>
      <c r="G186" s="14"/>
      <c r="H186" s="14"/>
      <c r="I186" s="16"/>
      <c r="J186" s="16"/>
      <c r="K186" s="16"/>
      <c r="M186" s="14"/>
      <c r="N186" s="14"/>
      <c r="O186" s="16"/>
      <c r="P186" s="16"/>
      <c r="Q186" s="16"/>
    </row>
    <row r="187" spans="1:17" ht="36">
      <c r="A187" s="10">
        <v>179</v>
      </c>
      <c r="B187" s="11" t="s">
        <v>97</v>
      </c>
      <c r="C187" s="11" t="s">
        <v>506</v>
      </c>
      <c r="D187" s="12">
        <v>111927.5898</v>
      </c>
      <c r="E187" s="12">
        <v>4239690.2171999998</v>
      </c>
      <c r="F187" s="13">
        <f t="shared" si="2"/>
        <v>4351617.807</v>
      </c>
      <c r="G187" s="14"/>
      <c r="H187" s="14"/>
      <c r="I187" s="16"/>
      <c r="J187" s="16"/>
      <c r="K187" s="16"/>
      <c r="M187" s="14"/>
      <c r="N187" s="14"/>
      <c r="O187" s="16"/>
      <c r="P187" s="16"/>
      <c r="Q187" s="16"/>
    </row>
    <row r="188" spans="1:17" ht="36">
      <c r="A188" s="10">
        <v>180</v>
      </c>
      <c r="B188" s="11" t="s">
        <v>97</v>
      </c>
      <c r="C188" s="11" t="s">
        <v>508</v>
      </c>
      <c r="D188" s="12">
        <v>96591.251199999999</v>
      </c>
      <c r="E188" s="12">
        <v>3658767.0961000002</v>
      </c>
      <c r="F188" s="13">
        <f t="shared" si="2"/>
        <v>3755358.3473</v>
      </c>
      <c r="G188" s="14"/>
      <c r="H188" s="14"/>
      <c r="I188" s="16"/>
      <c r="J188" s="16"/>
      <c r="K188" s="16"/>
      <c r="M188" s="14"/>
      <c r="N188" s="14"/>
      <c r="O188" s="16"/>
      <c r="P188" s="16"/>
      <c r="Q188" s="16"/>
    </row>
    <row r="189" spans="1:17" ht="36">
      <c r="A189" s="10">
        <v>181</v>
      </c>
      <c r="B189" s="11" t="s">
        <v>97</v>
      </c>
      <c r="C189" s="11" t="s">
        <v>510</v>
      </c>
      <c r="D189" s="12">
        <v>106458.15360000001</v>
      </c>
      <c r="E189" s="12">
        <v>4032514.1746999999</v>
      </c>
      <c r="F189" s="13">
        <f t="shared" si="2"/>
        <v>4138972.3283000002</v>
      </c>
      <c r="G189" s="14"/>
      <c r="H189" s="14"/>
      <c r="I189" s="16"/>
      <c r="J189" s="16"/>
      <c r="K189" s="16"/>
      <c r="M189" s="14"/>
      <c r="N189" s="14"/>
      <c r="O189" s="16"/>
      <c r="P189" s="16"/>
      <c r="Q189" s="16"/>
    </row>
    <row r="190" spans="1:17" ht="36">
      <c r="A190" s="10">
        <v>182</v>
      </c>
      <c r="B190" s="11" t="s">
        <v>97</v>
      </c>
      <c r="C190" s="11" t="s">
        <v>512</v>
      </c>
      <c r="D190" s="12">
        <v>100787.81110000001</v>
      </c>
      <c r="E190" s="12">
        <v>3817728.0279999999</v>
      </c>
      <c r="F190" s="13">
        <f t="shared" si="2"/>
        <v>3918515.8391</v>
      </c>
      <c r="G190" s="14"/>
      <c r="H190" s="14"/>
      <c r="I190" s="16"/>
      <c r="J190" s="16"/>
      <c r="K190" s="16"/>
      <c r="M190" s="14"/>
      <c r="N190" s="14"/>
      <c r="O190" s="16"/>
      <c r="P190" s="16"/>
      <c r="Q190" s="16"/>
    </row>
    <row r="191" spans="1:17" ht="36">
      <c r="A191" s="10">
        <v>183</v>
      </c>
      <c r="B191" s="11" t="s">
        <v>97</v>
      </c>
      <c r="C191" s="11" t="s">
        <v>514</v>
      </c>
      <c r="D191" s="12">
        <v>114323.1298</v>
      </c>
      <c r="E191" s="12">
        <v>4330430.5588999996</v>
      </c>
      <c r="F191" s="13">
        <f t="shared" si="2"/>
        <v>4444753.6886999998</v>
      </c>
      <c r="G191" s="14"/>
      <c r="H191" s="14"/>
      <c r="I191" s="16"/>
      <c r="J191" s="16"/>
      <c r="K191" s="16"/>
      <c r="M191" s="14"/>
      <c r="N191" s="14"/>
      <c r="O191" s="16"/>
      <c r="P191" s="16"/>
      <c r="Q191" s="16"/>
    </row>
    <row r="192" spans="1:17" ht="36">
      <c r="A192" s="10">
        <v>184</v>
      </c>
      <c r="B192" s="11" t="s">
        <v>97</v>
      </c>
      <c r="C192" s="11" t="s">
        <v>516</v>
      </c>
      <c r="D192" s="12">
        <v>107444.13</v>
      </c>
      <c r="E192" s="12">
        <v>4069861.8432</v>
      </c>
      <c r="F192" s="13">
        <f t="shared" si="2"/>
        <v>4177305.9731999999</v>
      </c>
      <c r="G192" s="14"/>
      <c r="H192" s="14"/>
      <c r="I192" s="16"/>
      <c r="J192" s="16"/>
      <c r="K192" s="16"/>
      <c r="M192" s="14"/>
      <c r="N192" s="14"/>
      <c r="O192" s="16"/>
      <c r="P192" s="16"/>
      <c r="Q192" s="16"/>
    </row>
    <row r="193" spans="1:17" ht="36">
      <c r="A193" s="10">
        <v>185</v>
      </c>
      <c r="B193" s="11" t="s">
        <v>97</v>
      </c>
      <c r="C193" s="11" t="s">
        <v>518</v>
      </c>
      <c r="D193" s="12">
        <v>107867.6991</v>
      </c>
      <c r="E193" s="12">
        <v>4085906.1609</v>
      </c>
      <c r="F193" s="13">
        <f t="shared" si="2"/>
        <v>4193773.86</v>
      </c>
      <c r="G193" s="14"/>
      <c r="H193" s="14"/>
      <c r="I193" s="16"/>
      <c r="J193" s="16"/>
      <c r="K193" s="16"/>
      <c r="M193" s="14"/>
      <c r="N193" s="14"/>
      <c r="O193" s="16"/>
      <c r="P193" s="16"/>
      <c r="Q193" s="16"/>
    </row>
    <row r="194" spans="1:17" ht="36">
      <c r="A194" s="10">
        <v>186</v>
      </c>
      <c r="B194" s="11" t="s">
        <v>97</v>
      </c>
      <c r="C194" s="11" t="s">
        <v>520</v>
      </c>
      <c r="D194" s="12">
        <v>118955.2617</v>
      </c>
      <c r="E194" s="12">
        <v>4505890.4620000003</v>
      </c>
      <c r="F194" s="13">
        <f t="shared" si="2"/>
        <v>4624845.7237</v>
      </c>
      <c r="G194" s="14"/>
      <c r="H194" s="14"/>
      <c r="I194" s="16"/>
      <c r="J194" s="16"/>
      <c r="K194" s="16"/>
      <c r="M194" s="14"/>
      <c r="N194" s="14"/>
      <c r="O194" s="16"/>
      <c r="P194" s="16"/>
      <c r="Q194" s="16"/>
    </row>
    <row r="195" spans="1:17" ht="18">
      <c r="A195" s="10">
        <v>187</v>
      </c>
      <c r="B195" s="11" t="s">
        <v>98</v>
      </c>
      <c r="C195" s="11" t="s">
        <v>525</v>
      </c>
      <c r="D195" s="12">
        <v>83299.752699999997</v>
      </c>
      <c r="E195" s="12">
        <v>3155300.2020999999</v>
      </c>
      <c r="F195" s="13">
        <f t="shared" si="2"/>
        <v>3238599.9547999999</v>
      </c>
      <c r="G195" s="14"/>
      <c r="H195" s="14"/>
      <c r="I195" s="16"/>
      <c r="J195" s="16"/>
      <c r="K195" s="16"/>
      <c r="M195" s="14"/>
      <c r="N195" s="14"/>
      <c r="O195" s="16"/>
      <c r="P195" s="16"/>
      <c r="Q195" s="16"/>
    </row>
    <row r="196" spans="1:17" ht="18">
      <c r="A196" s="10">
        <v>188</v>
      </c>
      <c r="B196" s="11" t="s">
        <v>98</v>
      </c>
      <c r="C196" s="11" t="s">
        <v>527</v>
      </c>
      <c r="D196" s="12">
        <v>90793.425399999993</v>
      </c>
      <c r="E196" s="12">
        <v>3439152.0271999999</v>
      </c>
      <c r="F196" s="13">
        <f t="shared" si="2"/>
        <v>3529945.4526</v>
      </c>
      <c r="G196" s="14"/>
      <c r="H196" s="14"/>
      <c r="I196" s="16"/>
      <c r="J196" s="16"/>
      <c r="K196" s="16"/>
      <c r="M196" s="14"/>
      <c r="N196" s="14"/>
      <c r="O196" s="16"/>
      <c r="P196" s="16"/>
      <c r="Q196" s="16"/>
    </row>
    <row r="197" spans="1:17" ht="18">
      <c r="A197" s="10">
        <v>189</v>
      </c>
      <c r="B197" s="11" t="s">
        <v>98</v>
      </c>
      <c r="C197" s="11" t="s">
        <v>529</v>
      </c>
      <c r="D197" s="12">
        <v>77613.416700000002</v>
      </c>
      <c r="E197" s="12">
        <v>2939908.2387999999</v>
      </c>
      <c r="F197" s="13">
        <f t="shared" si="2"/>
        <v>3017521.6554999999</v>
      </c>
      <c r="G197" s="14"/>
      <c r="H197" s="14"/>
      <c r="I197" s="16"/>
      <c r="J197" s="16"/>
      <c r="K197" s="16"/>
      <c r="M197" s="14"/>
      <c r="N197" s="14"/>
      <c r="O197" s="16"/>
      <c r="P197" s="16"/>
      <c r="Q197" s="16"/>
    </row>
    <row r="198" spans="1:17" ht="18">
      <c r="A198" s="10">
        <v>190</v>
      </c>
      <c r="B198" s="11" t="s">
        <v>98</v>
      </c>
      <c r="C198" s="11" t="s">
        <v>531</v>
      </c>
      <c r="D198" s="12">
        <v>111544.5138</v>
      </c>
      <c r="E198" s="12">
        <v>4225179.7322000004</v>
      </c>
      <c r="F198" s="13">
        <f t="shared" si="2"/>
        <v>4336724.2460000003</v>
      </c>
      <c r="G198" s="14"/>
      <c r="H198" s="14"/>
      <c r="I198" s="16"/>
      <c r="J198" s="16"/>
      <c r="K198" s="16"/>
      <c r="M198" s="14"/>
      <c r="N198" s="14"/>
      <c r="O198" s="16"/>
      <c r="P198" s="16"/>
      <c r="Q198" s="16"/>
    </row>
    <row r="199" spans="1:17" ht="18">
      <c r="A199" s="10">
        <v>191</v>
      </c>
      <c r="B199" s="11" t="s">
        <v>98</v>
      </c>
      <c r="C199" s="11" t="s">
        <v>533</v>
      </c>
      <c r="D199" s="12">
        <v>101488.17479999999</v>
      </c>
      <c r="E199" s="12">
        <v>3844257.0125000002</v>
      </c>
      <c r="F199" s="13">
        <f t="shared" si="2"/>
        <v>3945745.1872999999</v>
      </c>
      <c r="G199" s="14"/>
      <c r="H199" s="14"/>
      <c r="I199" s="16"/>
      <c r="J199" s="16"/>
      <c r="K199" s="16"/>
      <c r="M199" s="14"/>
      <c r="N199" s="14"/>
      <c r="O199" s="16"/>
      <c r="P199" s="16"/>
      <c r="Q199" s="16"/>
    </row>
    <row r="200" spans="1:17" ht="18">
      <c r="A200" s="10">
        <v>192</v>
      </c>
      <c r="B200" s="11" t="s">
        <v>98</v>
      </c>
      <c r="C200" s="11" t="s">
        <v>535</v>
      </c>
      <c r="D200" s="12">
        <v>103958.47070000001</v>
      </c>
      <c r="E200" s="12">
        <v>3937829.0191000002</v>
      </c>
      <c r="F200" s="13">
        <f t="shared" si="2"/>
        <v>4041787.4898000001</v>
      </c>
      <c r="G200" s="14"/>
      <c r="H200" s="14"/>
      <c r="I200" s="16"/>
      <c r="J200" s="16"/>
      <c r="K200" s="16"/>
      <c r="M200" s="14"/>
      <c r="N200" s="14"/>
      <c r="O200" s="16"/>
      <c r="P200" s="16"/>
      <c r="Q200" s="16"/>
    </row>
    <row r="201" spans="1:17" ht="18">
      <c r="A201" s="10">
        <v>193</v>
      </c>
      <c r="B201" s="11" t="s">
        <v>98</v>
      </c>
      <c r="C201" s="11" t="s">
        <v>537</v>
      </c>
      <c r="D201" s="12">
        <v>110215.1617</v>
      </c>
      <c r="E201" s="12">
        <v>4174825.3824</v>
      </c>
      <c r="F201" s="13">
        <f t="shared" ref="F201:F264" si="3">D201+E201</f>
        <v>4285040.5440999996</v>
      </c>
      <c r="G201" s="14"/>
      <c r="H201" s="14"/>
      <c r="I201" s="16"/>
      <c r="J201" s="16"/>
      <c r="K201" s="16"/>
      <c r="M201" s="14"/>
      <c r="N201" s="14"/>
      <c r="O201" s="16"/>
      <c r="P201" s="16"/>
      <c r="Q201" s="16"/>
    </row>
    <row r="202" spans="1:17" ht="18">
      <c r="A202" s="10">
        <v>194</v>
      </c>
      <c r="B202" s="11" t="s">
        <v>98</v>
      </c>
      <c r="C202" s="11" t="s">
        <v>539</v>
      </c>
      <c r="D202" s="12">
        <v>103658.97199999999</v>
      </c>
      <c r="E202" s="12">
        <v>3926484.3491000002</v>
      </c>
      <c r="F202" s="13">
        <f t="shared" si="3"/>
        <v>4030143.3210999998</v>
      </c>
      <c r="G202" s="14"/>
      <c r="H202" s="14"/>
      <c r="I202" s="16"/>
      <c r="J202" s="16"/>
      <c r="K202" s="16"/>
      <c r="M202" s="14"/>
      <c r="N202" s="14"/>
      <c r="O202" s="16"/>
      <c r="P202" s="16"/>
      <c r="Q202" s="16"/>
    </row>
    <row r="203" spans="1:17" ht="18">
      <c r="A203" s="10">
        <v>195</v>
      </c>
      <c r="B203" s="11" t="s">
        <v>98</v>
      </c>
      <c r="C203" s="11" t="s">
        <v>541</v>
      </c>
      <c r="D203" s="12">
        <v>97535.453599999993</v>
      </c>
      <c r="E203" s="12">
        <v>3694532.4155000001</v>
      </c>
      <c r="F203" s="13">
        <f t="shared" si="3"/>
        <v>3792067.8690999998</v>
      </c>
      <c r="G203" s="14"/>
      <c r="H203" s="14"/>
      <c r="I203" s="16"/>
      <c r="J203" s="16"/>
      <c r="K203" s="16"/>
      <c r="M203" s="14"/>
      <c r="N203" s="14"/>
      <c r="O203" s="16"/>
      <c r="P203" s="16"/>
      <c r="Q203" s="16"/>
    </row>
    <row r="204" spans="1:17" ht="18">
      <c r="A204" s="10">
        <v>196</v>
      </c>
      <c r="B204" s="11" t="s">
        <v>98</v>
      </c>
      <c r="C204" s="11" t="s">
        <v>543</v>
      </c>
      <c r="D204" s="12">
        <v>109066.40670000001</v>
      </c>
      <c r="E204" s="12">
        <v>4131311.8437999999</v>
      </c>
      <c r="F204" s="13">
        <f t="shared" si="3"/>
        <v>4240378.2505000001</v>
      </c>
      <c r="G204" s="14"/>
      <c r="H204" s="14"/>
      <c r="I204" s="16"/>
      <c r="J204" s="16"/>
      <c r="K204" s="16"/>
      <c r="M204" s="14"/>
      <c r="N204" s="14"/>
      <c r="O204" s="16"/>
      <c r="P204" s="16"/>
      <c r="Q204" s="16"/>
    </row>
    <row r="205" spans="1:17" ht="18">
      <c r="A205" s="10">
        <v>197</v>
      </c>
      <c r="B205" s="11" t="s">
        <v>98</v>
      </c>
      <c r="C205" s="11" t="s">
        <v>545</v>
      </c>
      <c r="D205" s="12">
        <v>91649.397100000002</v>
      </c>
      <c r="E205" s="12">
        <v>3471575.2645999999</v>
      </c>
      <c r="F205" s="13">
        <f t="shared" si="3"/>
        <v>3563224.6617000001</v>
      </c>
      <c r="G205" s="14"/>
      <c r="H205" s="14"/>
      <c r="I205" s="16"/>
      <c r="J205" s="16"/>
      <c r="K205" s="16"/>
      <c r="M205" s="14"/>
      <c r="N205" s="14"/>
      <c r="O205" s="16"/>
      <c r="P205" s="16"/>
      <c r="Q205" s="16"/>
    </row>
    <row r="206" spans="1:17" ht="18">
      <c r="A206" s="10">
        <v>198</v>
      </c>
      <c r="B206" s="11" t="s">
        <v>98</v>
      </c>
      <c r="C206" s="11" t="s">
        <v>547</v>
      </c>
      <c r="D206" s="12">
        <v>94522.492400000003</v>
      </c>
      <c r="E206" s="12">
        <v>3580404.861</v>
      </c>
      <c r="F206" s="13">
        <f t="shared" si="3"/>
        <v>3674927.3533999999</v>
      </c>
      <c r="G206" s="14"/>
      <c r="H206" s="14"/>
      <c r="I206" s="16"/>
      <c r="J206" s="16"/>
      <c r="K206" s="16"/>
      <c r="M206" s="14"/>
      <c r="N206" s="14"/>
      <c r="O206" s="16"/>
      <c r="P206" s="16"/>
      <c r="Q206" s="16"/>
    </row>
    <row r="207" spans="1:17" ht="18">
      <c r="A207" s="10">
        <v>199</v>
      </c>
      <c r="B207" s="11" t="s">
        <v>98</v>
      </c>
      <c r="C207" s="11" t="s">
        <v>549</v>
      </c>
      <c r="D207" s="12">
        <v>86580.563200000004</v>
      </c>
      <c r="E207" s="12">
        <v>3279573.5839999998</v>
      </c>
      <c r="F207" s="13">
        <f t="shared" si="3"/>
        <v>3366154.1472</v>
      </c>
      <c r="G207" s="14"/>
      <c r="H207" s="14"/>
      <c r="I207" s="16"/>
      <c r="J207" s="16"/>
      <c r="K207" s="16"/>
      <c r="M207" s="14"/>
      <c r="N207" s="14"/>
      <c r="O207" s="16"/>
      <c r="P207" s="16"/>
      <c r="Q207" s="16"/>
    </row>
    <row r="208" spans="1:17" ht="18">
      <c r="A208" s="10">
        <v>200</v>
      </c>
      <c r="B208" s="11" t="s">
        <v>98</v>
      </c>
      <c r="C208" s="11" t="s">
        <v>551</v>
      </c>
      <c r="D208" s="12">
        <v>84793.977599999998</v>
      </c>
      <c r="E208" s="12">
        <v>3211899.7474000002</v>
      </c>
      <c r="F208" s="13">
        <f t="shared" si="3"/>
        <v>3296693.7250000001</v>
      </c>
      <c r="G208" s="14"/>
      <c r="H208" s="14"/>
      <c r="I208" s="16"/>
      <c r="J208" s="16"/>
      <c r="K208" s="16"/>
      <c r="M208" s="14"/>
      <c r="N208" s="14"/>
      <c r="O208" s="16"/>
      <c r="P208" s="16"/>
      <c r="Q208" s="16"/>
    </row>
    <row r="209" spans="1:17" ht="18">
      <c r="A209" s="10">
        <v>201</v>
      </c>
      <c r="B209" s="11" t="s">
        <v>98</v>
      </c>
      <c r="C209" s="11" t="s">
        <v>553</v>
      </c>
      <c r="D209" s="12">
        <v>92011.245899999994</v>
      </c>
      <c r="E209" s="12">
        <v>3485281.6894999999</v>
      </c>
      <c r="F209" s="13">
        <f t="shared" si="3"/>
        <v>3577292.9353999998</v>
      </c>
      <c r="G209" s="14"/>
      <c r="H209" s="14"/>
      <c r="I209" s="16"/>
      <c r="J209" s="16"/>
      <c r="K209" s="16"/>
      <c r="M209" s="14"/>
      <c r="N209" s="14"/>
      <c r="O209" s="16"/>
      <c r="P209" s="16"/>
      <c r="Q209" s="16"/>
    </row>
    <row r="210" spans="1:17" ht="18">
      <c r="A210" s="10">
        <v>202</v>
      </c>
      <c r="B210" s="11" t="s">
        <v>98</v>
      </c>
      <c r="C210" s="11" t="s">
        <v>555</v>
      </c>
      <c r="D210" s="12">
        <v>75986.805900000007</v>
      </c>
      <c r="E210" s="12">
        <v>2878294.0658999998</v>
      </c>
      <c r="F210" s="13">
        <f t="shared" si="3"/>
        <v>2954280.8717999998</v>
      </c>
      <c r="G210" s="14"/>
      <c r="H210" s="14"/>
      <c r="I210" s="16"/>
      <c r="J210" s="16"/>
      <c r="K210" s="16"/>
      <c r="M210" s="14"/>
      <c r="N210" s="14"/>
      <c r="O210" s="16"/>
      <c r="P210" s="16"/>
      <c r="Q210" s="16"/>
    </row>
    <row r="211" spans="1:17" ht="18">
      <c r="A211" s="10">
        <v>203</v>
      </c>
      <c r="B211" s="11" t="s">
        <v>98</v>
      </c>
      <c r="C211" s="11" t="s">
        <v>557</v>
      </c>
      <c r="D211" s="12">
        <v>95711.256399999998</v>
      </c>
      <c r="E211" s="12">
        <v>3625433.8901999998</v>
      </c>
      <c r="F211" s="13">
        <f t="shared" si="3"/>
        <v>3721145.1466000001</v>
      </c>
      <c r="G211" s="14"/>
      <c r="H211" s="14"/>
      <c r="I211" s="16"/>
      <c r="J211" s="16"/>
      <c r="K211" s="16"/>
      <c r="M211" s="14"/>
      <c r="N211" s="14"/>
      <c r="O211" s="16"/>
      <c r="P211" s="16"/>
      <c r="Q211" s="16"/>
    </row>
    <row r="212" spans="1:17" ht="18">
      <c r="A212" s="10">
        <v>204</v>
      </c>
      <c r="B212" s="11" t="s">
        <v>98</v>
      </c>
      <c r="C212" s="11" t="s">
        <v>559</v>
      </c>
      <c r="D212" s="12">
        <v>100630.4736</v>
      </c>
      <c r="E212" s="12">
        <v>3811768.2633000002</v>
      </c>
      <c r="F212" s="13">
        <f t="shared" si="3"/>
        <v>3912398.7368999999</v>
      </c>
      <c r="G212" s="14"/>
      <c r="H212" s="14"/>
      <c r="I212" s="16"/>
      <c r="J212" s="16"/>
      <c r="K212" s="16"/>
      <c r="M212" s="14"/>
      <c r="N212" s="14"/>
      <c r="O212" s="16"/>
      <c r="P212" s="16"/>
      <c r="Q212" s="16"/>
    </row>
    <row r="213" spans="1:17" ht="18">
      <c r="A213" s="10">
        <v>205</v>
      </c>
      <c r="B213" s="11" t="s">
        <v>98</v>
      </c>
      <c r="C213" s="11" t="s">
        <v>561</v>
      </c>
      <c r="D213" s="12">
        <v>131420.46950000001</v>
      </c>
      <c r="E213" s="12">
        <v>4978058.4050000003</v>
      </c>
      <c r="F213" s="13">
        <f t="shared" si="3"/>
        <v>5109478.8744999999</v>
      </c>
      <c r="G213" s="14"/>
      <c r="H213" s="14"/>
      <c r="I213" s="16"/>
      <c r="J213" s="16"/>
      <c r="K213" s="16"/>
      <c r="M213" s="14"/>
      <c r="N213" s="14"/>
      <c r="O213" s="16"/>
      <c r="P213" s="16"/>
      <c r="Q213" s="16"/>
    </row>
    <row r="214" spans="1:17" ht="18">
      <c r="A214" s="10">
        <v>206</v>
      </c>
      <c r="B214" s="11" t="s">
        <v>98</v>
      </c>
      <c r="C214" s="11" t="s">
        <v>563</v>
      </c>
      <c r="D214" s="12">
        <v>104179.037</v>
      </c>
      <c r="E214" s="12">
        <v>3946183.8204000001</v>
      </c>
      <c r="F214" s="13">
        <f t="shared" si="3"/>
        <v>4050362.8574000001</v>
      </c>
      <c r="G214" s="14"/>
      <c r="H214" s="14"/>
      <c r="I214" s="16"/>
      <c r="J214" s="16"/>
      <c r="K214" s="16"/>
      <c r="M214" s="14"/>
      <c r="N214" s="14"/>
      <c r="O214" s="16"/>
      <c r="P214" s="16"/>
      <c r="Q214" s="16"/>
    </row>
    <row r="215" spans="1:17" ht="18">
      <c r="A215" s="10">
        <v>207</v>
      </c>
      <c r="B215" s="11" t="s">
        <v>98</v>
      </c>
      <c r="C215" s="11" t="s">
        <v>565</v>
      </c>
      <c r="D215" s="12">
        <v>82623.227899999998</v>
      </c>
      <c r="E215" s="12">
        <v>3129674.2077000001</v>
      </c>
      <c r="F215" s="13">
        <f t="shared" si="3"/>
        <v>3212297.4356</v>
      </c>
      <c r="G215" s="14"/>
      <c r="H215" s="14"/>
      <c r="I215" s="16"/>
      <c r="J215" s="16"/>
      <c r="K215" s="16"/>
      <c r="M215" s="14"/>
      <c r="N215" s="14"/>
      <c r="O215" s="16"/>
      <c r="P215" s="16"/>
      <c r="Q215" s="16"/>
    </row>
    <row r="216" spans="1:17" ht="18">
      <c r="A216" s="10">
        <v>208</v>
      </c>
      <c r="B216" s="11" t="s">
        <v>98</v>
      </c>
      <c r="C216" s="11" t="s">
        <v>567</v>
      </c>
      <c r="D216" s="12">
        <v>97081.192599999995</v>
      </c>
      <c r="E216" s="12">
        <v>3677325.5216000001</v>
      </c>
      <c r="F216" s="13">
        <f t="shared" si="3"/>
        <v>3774406.7141999998</v>
      </c>
      <c r="G216" s="14"/>
      <c r="H216" s="14"/>
      <c r="I216" s="16"/>
      <c r="J216" s="16"/>
      <c r="K216" s="16"/>
      <c r="M216" s="14"/>
      <c r="N216" s="14"/>
      <c r="O216" s="16"/>
      <c r="P216" s="16"/>
      <c r="Q216" s="16"/>
    </row>
    <row r="217" spans="1:17" ht="18">
      <c r="A217" s="10">
        <v>209</v>
      </c>
      <c r="B217" s="11" t="s">
        <v>98</v>
      </c>
      <c r="C217" s="11" t="s">
        <v>569</v>
      </c>
      <c r="D217" s="12">
        <v>120644.00780000001</v>
      </c>
      <c r="E217" s="12">
        <v>4569858.2515000002</v>
      </c>
      <c r="F217" s="13">
        <f t="shared" si="3"/>
        <v>4690502.2593</v>
      </c>
      <c r="G217" s="14"/>
      <c r="H217" s="14"/>
      <c r="I217" s="16"/>
      <c r="J217" s="16"/>
      <c r="K217" s="16"/>
      <c r="M217" s="14"/>
      <c r="N217" s="14"/>
      <c r="O217" s="16"/>
      <c r="P217" s="16"/>
      <c r="Q217" s="16"/>
    </row>
    <row r="218" spans="1:17" ht="18">
      <c r="A218" s="10">
        <v>210</v>
      </c>
      <c r="B218" s="11" t="s">
        <v>98</v>
      </c>
      <c r="C218" s="11" t="s">
        <v>571</v>
      </c>
      <c r="D218" s="12">
        <v>99282.948600000003</v>
      </c>
      <c r="E218" s="12">
        <v>3760725.5447</v>
      </c>
      <c r="F218" s="13">
        <f t="shared" si="3"/>
        <v>3860008.4933000002</v>
      </c>
      <c r="G218" s="14"/>
      <c r="H218" s="14"/>
      <c r="I218" s="16"/>
      <c r="J218" s="16"/>
      <c r="K218" s="16"/>
      <c r="M218" s="14"/>
      <c r="N218" s="14"/>
      <c r="O218" s="16"/>
      <c r="P218" s="16"/>
      <c r="Q218" s="16"/>
    </row>
    <row r="219" spans="1:17" ht="36">
      <c r="A219" s="10">
        <v>211</v>
      </c>
      <c r="B219" s="11" t="s">
        <v>98</v>
      </c>
      <c r="C219" s="11" t="s">
        <v>573</v>
      </c>
      <c r="D219" s="12">
        <v>95345.638399999996</v>
      </c>
      <c r="E219" s="12">
        <v>3611584.6970000002</v>
      </c>
      <c r="F219" s="13">
        <f t="shared" si="3"/>
        <v>3706930.3354000002</v>
      </c>
      <c r="G219" s="14"/>
      <c r="H219" s="14"/>
      <c r="I219" s="16"/>
      <c r="J219" s="16"/>
      <c r="K219" s="16"/>
      <c r="M219" s="14"/>
      <c r="N219" s="14"/>
      <c r="O219" s="16"/>
      <c r="P219" s="16"/>
      <c r="Q219" s="16"/>
    </row>
    <row r="220" spans="1:17" ht="18">
      <c r="A220" s="10">
        <v>212</v>
      </c>
      <c r="B220" s="11" t="s">
        <v>99</v>
      </c>
      <c r="C220" s="11" t="s">
        <v>578</v>
      </c>
      <c r="D220" s="12">
        <v>108271.3579</v>
      </c>
      <c r="E220" s="12">
        <v>4101196.2979000001</v>
      </c>
      <c r="F220" s="13">
        <f t="shared" si="3"/>
        <v>4209467.6557999998</v>
      </c>
      <c r="G220" s="14"/>
      <c r="H220" s="14"/>
      <c r="I220" s="16"/>
      <c r="J220" s="16"/>
      <c r="K220" s="16"/>
      <c r="M220" s="14"/>
      <c r="N220" s="14"/>
      <c r="O220" s="16"/>
      <c r="P220" s="16"/>
      <c r="Q220" s="16"/>
    </row>
    <row r="221" spans="1:17" ht="18">
      <c r="A221" s="10">
        <v>213</v>
      </c>
      <c r="B221" s="11" t="s">
        <v>99</v>
      </c>
      <c r="C221" s="11" t="s">
        <v>580</v>
      </c>
      <c r="D221" s="12">
        <v>101666.6349</v>
      </c>
      <c r="E221" s="12">
        <v>3851016.8794999998</v>
      </c>
      <c r="F221" s="13">
        <f t="shared" si="3"/>
        <v>3952683.5144000002</v>
      </c>
      <c r="G221" s="14"/>
      <c r="H221" s="14"/>
      <c r="I221" s="16"/>
      <c r="J221" s="16"/>
      <c r="K221" s="16"/>
      <c r="M221" s="14"/>
      <c r="N221" s="14"/>
      <c r="O221" s="16"/>
      <c r="P221" s="16"/>
      <c r="Q221" s="16"/>
    </row>
    <row r="222" spans="1:17" ht="18">
      <c r="A222" s="10">
        <v>214</v>
      </c>
      <c r="B222" s="11" t="s">
        <v>99</v>
      </c>
      <c r="C222" s="11" t="s">
        <v>582</v>
      </c>
      <c r="D222" s="12">
        <v>102541.8437</v>
      </c>
      <c r="E222" s="12">
        <v>3884168.7949000001</v>
      </c>
      <c r="F222" s="13">
        <f t="shared" si="3"/>
        <v>3986710.6386000002</v>
      </c>
      <c r="G222" s="14"/>
      <c r="H222" s="14"/>
      <c r="I222" s="16"/>
      <c r="J222" s="16"/>
      <c r="K222" s="16"/>
      <c r="M222" s="14"/>
      <c r="N222" s="14"/>
      <c r="O222" s="16"/>
      <c r="P222" s="16"/>
      <c r="Q222" s="16"/>
    </row>
    <row r="223" spans="1:17" ht="18">
      <c r="A223" s="10">
        <v>215</v>
      </c>
      <c r="B223" s="11" t="s">
        <v>99</v>
      </c>
      <c r="C223" s="11" t="s">
        <v>99</v>
      </c>
      <c r="D223" s="12">
        <v>98878.990300000005</v>
      </c>
      <c r="E223" s="12">
        <v>3745424.0602000002</v>
      </c>
      <c r="F223" s="13">
        <f t="shared" si="3"/>
        <v>3844303.0504999999</v>
      </c>
      <c r="G223" s="14"/>
      <c r="H223" s="14"/>
      <c r="I223" s="16"/>
      <c r="J223" s="16"/>
      <c r="K223" s="16"/>
      <c r="M223" s="14"/>
      <c r="N223" s="14"/>
      <c r="O223" s="16"/>
      <c r="P223" s="16"/>
      <c r="Q223" s="16"/>
    </row>
    <row r="224" spans="1:17" ht="18">
      <c r="A224" s="10">
        <v>216</v>
      </c>
      <c r="B224" s="11" t="s">
        <v>99</v>
      </c>
      <c r="C224" s="11" t="s">
        <v>585</v>
      </c>
      <c r="D224" s="12">
        <v>98558.122499999998</v>
      </c>
      <c r="E224" s="12">
        <v>3733269.9530000002</v>
      </c>
      <c r="F224" s="13">
        <f t="shared" si="3"/>
        <v>3831828.0754999998</v>
      </c>
      <c r="G224" s="14"/>
      <c r="H224" s="14"/>
      <c r="I224" s="16"/>
      <c r="J224" s="16"/>
      <c r="K224" s="16"/>
      <c r="M224" s="14"/>
      <c r="N224" s="14"/>
      <c r="O224" s="16"/>
      <c r="P224" s="16"/>
      <c r="Q224" s="16"/>
    </row>
    <row r="225" spans="1:17" ht="18">
      <c r="A225" s="10">
        <v>217</v>
      </c>
      <c r="B225" s="11" t="s">
        <v>99</v>
      </c>
      <c r="C225" s="11" t="s">
        <v>587</v>
      </c>
      <c r="D225" s="12">
        <v>102440.5217</v>
      </c>
      <c r="E225" s="12">
        <v>3880330.8327000001</v>
      </c>
      <c r="F225" s="13">
        <f t="shared" si="3"/>
        <v>3982771.3544000001</v>
      </c>
      <c r="G225" s="14"/>
      <c r="H225" s="14"/>
      <c r="I225" s="16"/>
      <c r="J225" s="16"/>
      <c r="K225" s="16"/>
      <c r="M225" s="14"/>
      <c r="N225" s="14"/>
      <c r="O225" s="16"/>
      <c r="P225" s="16"/>
      <c r="Q225" s="16"/>
    </row>
    <row r="226" spans="1:17" ht="18">
      <c r="A226" s="10">
        <v>218</v>
      </c>
      <c r="B226" s="11" t="s">
        <v>99</v>
      </c>
      <c r="C226" s="11" t="s">
        <v>589</v>
      </c>
      <c r="D226" s="12">
        <v>119693.9457</v>
      </c>
      <c r="E226" s="12">
        <v>4533870.9752000002</v>
      </c>
      <c r="F226" s="13">
        <f t="shared" si="3"/>
        <v>4653564.9209000003</v>
      </c>
      <c r="G226" s="14"/>
      <c r="H226" s="14"/>
      <c r="I226" s="16"/>
      <c r="J226" s="16"/>
      <c r="K226" s="16"/>
      <c r="M226" s="14"/>
      <c r="N226" s="14"/>
      <c r="O226" s="16"/>
      <c r="P226" s="16"/>
      <c r="Q226" s="16"/>
    </row>
    <row r="227" spans="1:17" ht="18">
      <c r="A227" s="10">
        <v>219</v>
      </c>
      <c r="B227" s="11" t="s">
        <v>99</v>
      </c>
      <c r="C227" s="11" t="s">
        <v>591</v>
      </c>
      <c r="D227" s="12">
        <v>106021.7081</v>
      </c>
      <c r="E227" s="12">
        <v>4015982.1154999998</v>
      </c>
      <c r="F227" s="13">
        <f t="shared" si="3"/>
        <v>4122003.8235999998</v>
      </c>
      <c r="G227" s="14"/>
      <c r="H227" s="14"/>
      <c r="I227" s="16"/>
      <c r="J227" s="16"/>
      <c r="K227" s="16"/>
      <c r="M227" s="14"/>
      <c r="N227" s="14"/>
      <c r="O227" s="16"/>
      <c r="P227" s="16"/>
      <c r="Q227" s="16"/>
    </row>
    <row r="228" spans="1:17" ht="18">
      <c r="A228" s="10">
        <v>220</v>
      </c>
      <c r="B228" s="11" t="s">
        <v>99</v>
      </c>
      <c r="C228" s="11" t="s">
        <v>593</v>
      </c>
      <c r="D228" s="12">
        <v>95924.244900000005</v>
      </c>
      <c r="E228" s="12">
        <v>3633501.6559000001</v>
      </c>
      <c r="F228" s="13">
        <f t="shared" si="3"/>
        <v>3729425.9007999999</v>
      </c>
      <c r="G228" s="14"/>
      <c r="H228" s="14"/>
      <c r="I228" s="16"/>
      <c r="J228" s="16"/>
      <c r="K228" s="16"/>
      <c r="M228" s="14"/>
      <c r="N228" s="14"/>
      <c r="O228" s="16"/>
      <c r="P228" s="16"/>
      <c r="Q228" s="16"/>
    </row>
    <row r="229" spans="1:17" ht="18">
      <c r="A229" s="10">
        <v>221</v>
      </c>
      <c r="B229" s="11" t="s">
        <v>99</v>
      </c>
      <c r="C229" s="11" t="s">
        <v>595</v>
      </c>
      <c r="D229" s="12">
        <v>133238.36120000001</v>
      </c>
      <c r="E229" s="12">
        <v>5046918.0817999998</v>
      </c>
      <c r="F229" s="13">
        <f t="shared" si="3"/>
        <v>5180156.443</v>
      </c>
      <c r="G229" s="14"/>
      <c r="H229" s="14"/>
      <c r="I229" s="16"/>
      <c r="J229" s="16"/>
      <c r="K229" s="16"/>
      <c r="M229" s="14"/>
      <c r="N229" s="14"/>
      <c r="O229" s="16"/>
      <c r="P229" s="16"/>
      <c r="Q229" s="16"/>
    </row>
    <row r="230" spans="1:17" ht="18">
      <c r="A230" s="10">
        <v>222</v>
      </c>
      <c r="B230" s="11" t="s">
        <v>99</v>
      </c>
      <c r="C230" s="11" t="s">
        <v>597</v>
      </c>
      <c r="D230" s="12">
        <v>103364.3311</v>
      </c>
      <c r="E230" s="12">
        <v>3915323.6844000001</v>
      </c>
      <c r="F230" s="13">
        <f t="shared" si="3"/>
        <v>4018688.0155000002</v>
      </c>
      <c r="G230" s="14"/>
      <c r="H230" s="14"/>
      <c r="I230" s="16"/>
      <c r="J230" s="16"/>
      <c r="K230" s="16"/>
      <c r="M230" s="14"/>
      <c r="N230" s="14"/>
      <c r="O230" s="16"/>
      <c r="P230" s="16"/>
      <c r="Q230" s="16"/>
    </row>
    <row r="231" spans="1:17" ht="18">
      <c r="A231" s="10">
        <v>223</v>
      </c>
      <c r="B231" s="11" t="s">
        <v>99</v>
      </c>
      <c r="C231" s="11" t="s">
        <v>599</v>
      </c>
      <c r="D231" s="12">
        <v>114054.59940000001</v>
      </c>
      <c r="E231" s="12">
        <v>4320258.9292000001</v>
      </c>
      <c r="F231" s="13">
        <f t="shared" si="3"/>
        <v>4434313.5285999998</v>
      </c>
      <c r="G231" s="14"/>
      <c r="H231" s="14"/>
      <c r="I231" s="16"/>
      <c r="J231" s="16"/>
      <c r="K231" s="16"/>
      <c r="M231" s="14"/>
      <c r="N231" s="14"/>
      <c r="O231" s="16"/>
      <c r="P231" s="16"/>
      <c r="Q231" s="16"/>
    </row>
    <row r="232" spans="1:17" ht="18">
      <c r="A232" s="10">
        <v>224</v>
      </c>
      <c r="B232" s="11" t="s">
        <v>99</v>
      </c>
      <c r="C232" s="11" t="s">
        <v>600</v>
      </c>
      <c r="D232" s="12">
        <v>124918.0861</v>
      </c>
      <c r="E232" s="12">
        <v>4731755.4907999998</v>
      </c>
      <c r="F232" s="13">
        <f t="shared" si="3"/>
        <v>4856673.5768999998</v>
      </c>
      <c r="G232" s="14"/>
      <c r="H232" s="14"/>
      <c r="I232" s="16"/>
      <c r="J232" s="16"/>
      <c r="K232" s="16"/>
      <c r="M232" s="14"/>
      <c r="N232" s="14"/>
      <c r="O232" s="16"/>
      <c r="P232" s="16"/>
      <c r="Q232" s="16"/>
    </row>
    <row r="233" spans="1:17" ht="18">
      <c r="A233" s="10">
        <v>225</v>
      </c>
      <c r="B233" s="11" t="s">
        <v>100</v>
      </c>
      <c r="C233" s="11" t="s">
        <v>605</v>
      </c>
      <c r="D233" s="12">
        <v>129691.5217</v>
      </c>
      <c r="E233" s="12">
        <v>4912567.8205000004</v>
      </c>
      <c r="F233" s="13">
        <f t="shared" si="3"/>
        <v>5042259.3421999998</v>
      </c>
      <c r="G233" s="14"/>
      <c r="H233" s="14"/>
      <c r="I233" s="16"/>
      <c r="J233" s="16"/>
      <c r="K233" s="16"/>
      <c r="M233" s="14"/>
      <c r="N233" s="14"/>
      <c r="O233" s="16"/>
      <c r="P233" s="16"/>
      <c r="Q233" s="16"/>
    </row>
    <row r="234" spans="1:17" ht="18">
      <c r="A234" s="10">
        <v>226</v>
      </c>
      <c r="B234" s="11" t="s">
        <v>100</v>
      </c>
      <c r="C234" s="11" t="s">
        <v>607</v>
      </c>
      <c r="D234" s="12">
        <v>123178.7249</v>
      </c>
      <c r="E234" s="12">
        <v>4665870.4623999996</v>
      </c>
      <c r="F234" s="13">
        <f t="shared" si="3"/>
        <v>4789049.1873000003</v>
      </c>
      <c r="G234" s="14"/>
      <c r="H234" s="14"/>
      <c r="I234" s="16"/>
      <c r="J234" s="16"/>
      <c r="K234" s="16"/>
      <c r="M234" s="14"/>
      <c r="N234" s="14"/>
      <c r="O234" s="16"/>
      <c r="P234" s="16"/>
      <c r="Q234" s="16"/>
    </row>
    <row r="235" spans="1:17" ht="18">
      <c r="A235" s="10">
        <v>227</v>
      </c>
      <c r="B235" s="11" t="s">
        <v>100</v>
      </c>
      <c r="C235" s="11" t="s">
        <v>608</v>
      </c>
      <c r="D235" s="12">
        <v>81509.618400000007</v>
      </c>
      <c r="E235" s="12">
        <v>3087491.9448000002</v>
      </c>
      <c r="F235" s="13">
        <f t="shared" si="3"/>
        <v>3169001.5632000002</v>
      </c>
      <c r="G235" s="14"/>
      <c r="H235" s="14"/>
      <c r="I235" s="16"/>
      <c r="J235" s="16"/>
      <c r="K235" s="16"/>
      <c r="M235" s="14"/>
      <c r="N235" s="14"/>
      <c r="O235" s="16"/>
      <c r="P235" s="16"/>
      <c r="Q235" s="16"/>
    </row>
    <row r="236" spans="1:17" ht="36">
      <c r="A236" s="10">
        <v>228</v>
      </c>
      <c r="B236" s="11" t="s">
        <v>100</v>
      </c>
      <c r="C236" s="11" t="s">
        <v>610</v>
      </c>
      <c r="D236" s="12">
        <v>83916.553700000004</v>
      </c>
      <c r="E236" s="12">
        <v>3178663.9251999999</v>
      </c>
      <c r="F236" s="13">
        <f t="shared" si="3"/>
        <v>3262580.4789</v>
      </c>
      <c r="G236" s="14"/>
      <c r="H236" s="14"/>
      <c r="I236" s="16"/>
      <c r="J236" s="16"/>
      <c r="K236" s="16"/>
      <c r="M236" s="14"/>
      <c r="N236" s="14"/>
      <c r="O236" s="16"/>
      <c r="P236" s="16"/>
      <c r="Q236" s="16"/>
    </row>
    <row r="237" spans="1:17" ht="36">
      <c r="A237" s="10">
        <v>229</v>
      </c>
      <c r="B237" s="11" t="s">
        <v>100</v>
      </c>
      <c r="C237" s="11" t="s">
        <v>612</v>
      </c>
      <c r="D237" s="12">
        <v>100477.0579</v>
      </c>
      <c r="E237" s="12">
        <v>3805957.0512999999</v>
      </c>
      <c r="F237" s="13">
        <f t="shared" si="3"/>
        <v>3906434.1091999998</v>
      </c>
      <c r="G237" s="14"/>
      <c r="H237" s="14"/>
      <c r="I237" s="16"/>
      <c r="J237" s="16"/>
      <c r="K237" s="16"/>
      <c r="M237" s="14"/>
      <c r="N237" s="14"/>
      <c r="O237" s="16"/>
      <c r="P237" s="16"/>
      <c r="Q237" s="16"/>
    </row>
    <row r="238" spans="1:17" ht="18">
      <c r="A238" s="10">
        <v>230</v>
      </c>
      <c r="B238" s="11" t="s">
        <v>100</v>
      </c>
      <c r="C238" s="11" t="s">
        <v>614</v>
      </c>
      <c r="D238" s="12">
        <v>85401.866800000003</v>
      </c>
      <c r="E238" s="12">
        <v>3234925.9002</v>
      </c>
      <c r="F238" s="13">
        <f t="shared" si="3"/>
        <v>3320327.767</v>
      </c>
      <c r="G238" s="14"/>
      <c r="H238" s="14"/>
      <c r="I238" s="16"/>
      <c r="J238" s="16"/>
      <c r="K238" s="16"/>
      <c r="M238" s="14"/>
      <c r="N238" s="14"/>
      <c r="O238" s="16"/>
      <c r="P238" s="16"/>
      <c r="Q238" s="16"/>
    </row>
    <row r="239" spans="1:17" ht="36">
      <c r="A239" s="10">
        <v>231</v>
      </c>
      <c r="B239" s="11" t="s">
        <v>100</v>
      </c>
      <c r="C239" s="11" t="s">
        <v>616</v>
      </c>
      <c r="D239" s="12">
        <v>85480.418000000005</v>
      </c>
      <c r="E239" s="12">
        <v>3237901.3298999998</v>
      </c>
      <c r="F239" s="13">
        <f t="shared" si="3"/>
        <v>3323381.7478999998</v>
      </c>
      <c r="G239" s="14"/>
      <c r="H239" s="14"/>
      <c r="I239" s="16"/>
      <c r="J239" s="16"/>
      <c r="K239" s="16"/>
      <c r="M239" s="14"/>
      <c r="N239" s="14"/>
      <c r="O239" s="16"/>
      <c r="P239" s="16"/>
      <c r="Q239" s="16"/>
    </row>
    <row r="240" spans="1:17" ht="18">
      <c r="A240" s="10">
        <v>232</v>
      </c>
      <c r="B240" s="11" t="s">
        <v>100</v>
      </c>
      <c r="C240" s="11" t="s">
        <v>618</v>
      </c>
      <c r="D240" s="12">
        <v>99164.411200000002</v>
      </c>
      <c r="E240" s="12">
        <v>3756235.4797999999</v>
      </c>
      <c r="F240" s="13">
        <f t="shared" si="3"/>
        <v>3855399.8909999998</v>
      </c>
      <c r="G240" s="14"/>
      <c r="H240" s="14"/>
      <c r="I240" s="16"/>
      <c r="J240" s="16"/>
      <c r="K240" s="16"/>
      <c r="M240" s="14"/>
      <c r="N240" s="14"/>
      <c r="O240" s="16"/>
      <c r="P240" s="16"/>
      <c r="Q240" s="16"/>
    </row>
    <row r="241" spans="1:17" ht="18">
      <c r="A241" s="10">
        <v>233</v>
      </c>
      <c r="B241" s="11" t="s">
        <v>100</v>
      </c>
      <c r="C241" s="11" t="s">
        <v>620</v>
      </c>
      <c r="D241" s="12">
        <v>109142.606</v>
      </c>
      <c r="E241" s="12">
        <v>4134198.1905999999</v>
      </c>
      <c r="F241" s="13">
        <f t="shared" si="3"/>
        <v>4243340.7966</v>
      </c>
      <c r="G241" s="14"/>
      <c r="H241" s="14"/>
      <c r="I241" s="16"/>
      <c r="J241" s="16"/>
      <c r="K241" s="16"/>
      <c r="M241" s="14"/>
      <c r="N241" s="14"/>
      <c r="O241" s="16"/>
      <c r="P241" s="16"/>
      <c r="Q241" s="16"/>
    </row>
    <row r="242" spans="1:17" ht="18">
      <c r="A242" s="10">
        <v>234</v>
      </c>
      <c r="B242" s="11" t="s">
        <v>100</v>
      </c>
      <c r="C242" s="11" t="s">
        <v>622</v>
      </c>
      <c r="D242" s="12">
        <v>79417.262000000002</v>
      </c>
      <c r="E242" s="12">
        <v>3008235.8541999999</v>
      </c>
      <c r="F242" s="13">
        <f t="shared" si="3"/>
        <v>3087653.1162</v>
      </c>
      <c r="G242" s="14"/>
      <c r="H242" s="14"/>
      <c r="I242" s="16"/>
      <c r="J242" s="16"/>
      <c r="K242" s="16"/>
      <c r="M242" s="14"/>
      <c r="N242" s="14"/>
      <c r="O242" s="16"/>
      <c r="P242" s="16"/>
      <c r="Q242" s="16"/>
    </row>
    <row r="243" spans="1:17" ht="18">
      <c r="A243" s="10">
        <v>235</v>
      </c>
      <c r="B243" s="11" t="s">
        <v>100</v>
      </c>
      <c r="C243" s="11" t="s">
        <v>624</v>
      </c>
      <c r="D243" s="12">
        <v>136271.16469999999</v>
      </c>
      <c r="E243" s="12">
        <v>5161797.2374999998</v>
      </c>
      <c r="F243" s="13">
        <f t="shared" si="3"/>
        <v>5298068.4022000004</v>
      </c>
      <c r="G243" s="14"/>
      <c r="H243" s="14"/>
      <c r="I243" s="16"/>
      <c r="J243" s="16"/>
      <c r="K243" s="16"/>
      <c r="M243" s="14"/>
      <c r="N243" s="14"/>
      <c r="O243" s="16"/>
      <c r="P243" s="16"/>
      <c r="Q243" s="16"/>
    </row>
    <row r="244" spans="1:17" ht="18">
      <c r="A244" s="10">
        <v>236</v>
      </c>
      <c r="B244" s="11" t="s">
        <v>100</v>
      </c>
      <c r="C244" s="11" t="s">
        <v>626</v>
      </c>
      <c r="D244" s="12">
        <v>140244.7083</v>
      </c>
      <c r="E244" s="12">
        <v>5312310.5648999996</v>
      </c>
      <c r="F244" s="13">
        <f t="shared" si="3"/>
        <v>5452555.2731999997</v>
      </c>
      <c r="G244" s="14"/>
      <c r="H244" s="14"/>
      <c r="I244" s="16"/>
      <c r="J244" s="16"/>
      <c r="K244" s="16"/>
      <c r="M244" s="14"/>
      <c r="N244" s="14"/>
      <c r="O244" s="16"/>
      <c r="P244" s="16"/>
      <c r="Q244" s="16"/>
    </row>
    <row r="245" spans="1:17" ht="18">
      <c r="A245" s="10">
        <v>237</v>
      </c>
      <c r="B245" s="11" t="s">
        <v>100</v>
      </c>
      <c r="C245" s="11" t="s">
        <v>628</v>
      </c>
      <c r="D245" s="12">
        <v>109924.8219</v>
      </c>
      <c r="E245" s="12">
        <v>4163827.6387999998</v>
      </c>
      <c r="F245" s="13">
        <f t="shared" si="3"/>
        <v>4273752.4606999997</v>
      </c>
      <c r="G245" s="14"/>
      <c r="H245" s="14"/>
      <c r="I245" s="16"/>
      <c r="J245" s="16"/>
      <c r="K245" s="16"/>
      <c r="M245" s="14"/>
      <c r="N245" s="14"/>
      <c r="O245" s="16"/>
      <c r="P245" s="16"/>
      <c r="Q245" s="16"/>
    </row>
    <row r="246" spans="1:17" ht="36">
      <c r="A246" s="10">
        <v>238</v>
      </c>
      <c r="B246" s="11" t="s">
        <v>100</v>
      </c>
      <c r="C246" s="11" t="s">
        <v>630</v>
      </c>
      <c r="D246" s="12">
        <v>104832.57769999999</v>
      </c>
      <c r="E246" s="12">
        <v>3970939.2039999999</v>
      </c>
      <c r="F246" s="13">
        <f t="shared" si="3"/>
        <v>4075771.7817000002</v>
      </c>
      <c r="G246" s="14"/>
      <c r="H246" s="14"/>
      <c r="I246" s="16"/>
      <c r="J246" s="16"/>
      <c r="K246" s="16"/>
      <c r="M246" s="14"/>
      <c r="N246" s="14"/>
      <c r="O246" s="16"/>
      <c r="P246" s="16"/>
      <c r="Q246" s="16"/>
    </row>
    <row r="247" spans="1:17" ht="36">
      <c r="A247" s="10">
        <v>239</v>
      </c>
      <c r="B247" s="11" t="s">
        <v>100</v>
      </c>
      <c r="C247" s="11" t="s">
        <v>632</v>
      </c>
      <c r="D247" s="12">
        <v>114416.133</v>
      </c>
      <c r="E247" s="12">
        <v>4333953.4116000002</v>
      </c>
      <c r="F247" s="13">
        <f t="shared" si="3"/>
        <v>4448369.5445999997</v>
      </c>
      <c r="G247" s="14"/>
      <c r="H247" s="14"/>
      <c r="I247" s="16"/>
      <c r="J247" s="16"/>
      <c r="K247" s="16"/>
      <c r="M247" s="14"/>
      <c r="N247" s="14"/>
      <c r="O247" s="16"/>
      <c r="P247" s="16"/>
      <c r="Q247" s="16"/>
    </row>
    <row r="248" spans="1:17" ht="18">
      <c r="A248" s="10">
        <v>240</v>
      </c>
      <c r="B248" s="11" t="s">
        <v>100</v>
      </c>
      <c r="C248" s="11" t="s">
        <v>634</v>
      </c>
      <c r="D248" s="12">
        <v>100366.7167</v>
      </c>
      <c r="E248" s="12">
        <v>3801777.4504</v>
      </c>
      <c r="F248" s="13">
        <f t="shared" si="3"/>
        <v>3902144.1671000002</v>
      </c>
      <c r="G248" s="14"/>
      <c r="H248" s="14"/>
      <c r="I248" s="16"/>
      <c r="J248" s="16"/>
      <c r="K248" s="16"/>
      <c r="M248" s="14"/>
      <c r="N248" s="14"/>
      <c r="O248" s="16"/>
      <c r="P248" s="16"/>
      <c r="Q248" s="16"/>
    </row>
    <row r="249" spans="1:17" ht="18">
      <c r="A249" s="10">
        <v>241</v>
      </c>
      <c r="B249" s="11" t="s">
        <v>100</v>
      </c>
      <c r="C249" s="11" t="s">
        <v>636</v>
      </c>
      <c r="D249" s="12">
        <v>82314.336200000005</v>
      </c>
      <c r="E249" s="12">
        <v>3117973.7418</v>
      </c>
      <c r="F249" s="13">
        <f t="shared" si="3"/>
        <v>3200288.0780000002</v>
      </c>
      <c r="G249" s="14"/>
      <c r="H249" s="14"/>
      <c r="I249" s="16"/>
      <c r="J249" s="16"/>
      <c r="K249" s="16"/>
      <c r="M249" s="14"/>
      <c r="N249" s="14"/>
      <c r="O249" s="16"/>
      <c r="P249" s="16"/>
      <c r="Q249" s="16"/>
    </row>
    <row r="250" spans="1:17" ht="18">
      <c r="A250" s="10">
        <v>242</v>
      </c>
      <c r="B250" s="11" t="s">
        <v>100</v>
      </c>
      <c r="C250" s="11" t="s">
        <v>638</v>
      </c>
      <c r="D250" s="12">
        <v>102431.887</v>
      </c>
      <c r="E250" s="12">
        <v>3880003.7612000001</v>
      </c>
      <c r="F250" s="13">
        <f t="shared" si="3"/>
        <v>3982435.6482000002</v>
      </c>
      <c r="G250" s="14"/>
      <c r="H250" s="14"/>
      <c r="I250" s="16"/>
      <c r="J250" s="16"/>
      <c r="K250" s="16"/>
      <c r="M250" s="14"/>
      <c r="N250" s="14"/>
      <c r="O250" s="16"/>
      <c r="P250" s="16"/>
      <c r="Q250" s="16"/>
    </row>
    <row r="251" spans="1:17" ht="18">
      <c r="A251" s="10">
        <v>243</v>
      </c>
      <c r="B251" s="11" t="s">
        <v>101</v>
      </c>
      <c r="C251" s="11" t="s">
        <v>642</v>
      </c>
      <c r="D251" s="12">
        <v>120359.6468</v>
      </c>
      <c r="E251" s="12">
        <v>4559086.9786999999</v>
      </c>
      <c r="F251" s="13">
        <f t="shared" si="3"/>
        <v>4679446.6255000001</v>
      </c>
      <c r="G251" s="14"/>
      <c r="H251" s="14"/>
      <c r="I251" s="16"/>
      <c r="J251" s="16"/>
      <c r="K251" s="16"/>
      <c r="M251" s="14"/>
      <c r="N251" s="14"/>
      <c r="O251" s="16"/>
      <c r="P251" s="16"/>
      <c r="Q251" s="16"/>
    </row>
    <row r="252" spans="1:17" ht="18">
      <c r="A252" s="10">
        <v>244</v>
      </c>
      <c r="B252" s="11" t="s">
        <v>101</v>
      </c>
      <c r="C252" s="11" t="s">
        <v>644</v>
      </c>
      <c r="D252" s="12">
        <v>91585.558099999995</v>
      </c>
      <c r="E252" s="12">
        <v>3469157.1172000002</v>
      </c>
      <c r="F252" s="13">
        <f t="shared" si="3"/>
        <v>3560742.6752999998</v>
      </c>
      <c r="G252" s="14"/>
      <c r="H252" s="14"/>
      <c r="I252" s="16"/>
      <c r="J252" s="16"/>
      <c r="K252" s="16"/>
      <c r="M252" s="14"/>
      <c r="N252" s="14"/>
      <c r="O252" s="16"/>
      <c r="P252" s="16"/>
      <c r="Q252" s="16"/>
    </row>
    <row r="253" spans="1:17" ht="18">
      <c r="A253" s="10">
        <v>245</v>
      </c>
      <c r="B253" s="11" t="s">
        <v>101</v>
      </c>
      <c r="C253" s="11" t="s">
        <v>646</v>
      </c>
      <c r="D253" s="12">
        <v>87325.541899999997</v>
      </c>
      <c r="E253" s="12">
        <v>3307792.5329</v>
      </c>
      <c r="F253" s="13">
        <f t="shared" si="3"/>
        <v>3395118.0748000001</v>
      </c>
      <c r="G253" s="14"/>
      <c r="H253" s="14"/>
      <c r="I253" s="16"/>
      <c r="J253" s="16"/>
      <c r="K253" s="16"/>
      <c r="M253" s="14"/>
      <c r="N253" s="14"/>
      <c r="O253" s="16"/>
      <c r="P253" s="16"/>
      <c r="Q253" s="16"/>
    </row>
    <row r="254" spans="1:17" ht="18">
      <c r="A254" s="10">
        <v>246</v>
      </c>
      <c r="B254" s="11" t="s">
        <v>101</v>
      </c>
      <c r="C254" s="11" t="s">
        <v>648</v>
      </c>
      <c r="D254" s="12">
        <v>90168.362800000003</v>
      </c>
      <c r="E254" s="12">
        <v>3415475.3659000001</v>
      </c>
      <c r="F254" s="13">
        <f t="shared" si="3"/>
        <v>3505643.7286999999</v>
      </c>
      <c r="G254" s="14"/>
      <c r="H254" s="14"/>
      <c r="I254" s="16"/>
      <c r="J254" s="16"/>
      <c r="K254" s="16"/>
      <c r="M254" s="14"/>
      <c r="N254" s="14"/>
      <c r="O254" s="16"/>
      <c r="P254" s="16"/>
      <c r="Q254" s="16"/>
    </row>
    <row r="255" spans="1:17" ht="36">
      <c r="A255" s="10">
        <v>247</v>
      </c>
      <c r="B255" s="11" t="s">
        <v>101</v>
      </c>
      <c r="C255" s="11" t="s">
        <v>650</v>
      </c>
      <c r="D255" s="12">
        <v>95505.867400000003</v>
      </c>
      <c r="E255" s="12">
        <v>3617653.9893</v>
      </c>
      <c r="F255" s="13">
        <f t="shared" si="3"/>
        <v>3713159.8566999999</v>
      </c>
      <c r="G255" s="14"/>
      <c r="H255" s="14"/>
      <c r="I255" s="16"/>
      <c r="J255" s="16"/>
      <c r="K255" s="16"/>
      <c r="M255" s="14"/>
      <c r="N255" s="14"/>
      <c r="O255" s="16"/>
      <c r="P255" s="16"/>
      <c r="Q255" s="16"/>
    </row>
    <row r="256" spans="1:17" ht="18">
      <c r="A256" s="10">
        <v>248</v>
      </c>
      <c r="B256" s="11" t="s">
        <v>101</v>
      </c>
      <c r="C256" s="11" t="s">
        <v>652</v>
      </c>
      <c r="D256" s="12">
        <v>97359.470499999996</v>
      </c>
      <c r="E256" s="12">
        <v>3687866.3747999999</v>
      </c>
      <c r="F256" s="13">
        <f t="shared" si="3"/>
        <v>3785225.8453000002</v>
      </c>
      <c r="G256" s="14"/>
      <c r="H256" s="14"/>
      <c r="I256" s="16"/>
      <c r="J256" s="16"/>
      <c r="K256" s="16"/>
      <c r="M256" s="14"/>
      <c r="N256" s="14"/>
      <c r="O256" s="16"/>
      <c r="P256" s="16"/>
      <c r="Q256" s="16"/>
    </row>
    <row r="257" spans="1:17" ht="18">
      <c r="A257" s="10">
        <v>249</v>
      </c>
      <c r="B257" s="11" t="s">
        <v>101</v>
      </c>
      <c r="C257" s="11" t="s">
        <v>654</v>
      </c>
      <c r="D257" s="12">
        <v>80224.808300000004</v>
      </c>
      <c r="E257" s="12">
        <v>3038824.7927999999</v>
      </c>
      <c r="F257" s="13">
        <f t="shared" si="3"/>
        <v>3119049.6011000001</v>
      </c>
      <c r="G257" s="14"/>
      <c r="H257" s="14"/>
      <c r="I257" s="16"/>
      <c r="J257" s="16"/>
      <c r="K257" s="16"/>
      <c r="M257" s="14"/>
      <c r="N257" s="14"/>
      <c r="O257" s="16"/>
      <c r="P257" s="16"/>
      <c r="Q257" s="16"/>
    </row>
    <row r="258" spans="1:17" ht="18">
      <c r="A258" s="10">
        <v>250</v>
      </c>
      <c r="B258" s="11" t="s">
        <v>101</v>
      </c>
      <c r="C258" s="11" t="s">
        <v>656</v>
      </c>
      <c r="D258" s="12">
        <v>98830.546100000007</v>
      </c>
      <c r="E258" s="12">
        <v>3743589.0502999998</v>
      </c>
      <c r="F258" s="13">
        <f t="shared" si="3"/>
        <v>3842419.5964000002</v>
      </c>
      <c r="G258" s="14"/>
      <c r="H258" s="14"/>
      <c r="I258" s="16"/>
      <c r="J258" s="16"/>
      <c r="K258" s="16"/>
      <c r="M258" s="14"/>
      <c r="N258" s="14"/>
      <c r="O258" s="16"/>
      <c r="P258" s="16"/>
      <c r="Q258" s="16"/>
    </row>
    <row r="259" spans="1:17" ht="18">
      <c r="A259" s="10">
        <v>251</v>
      </c>
      <c r="B259" s="11" t="s">
        <v>101</v>
      </c>
      <c r="C259" s="11" t="s">
        <v>658</v>
      </c>
      <c r="D259" s="12">
        <v>105744.75599999999</v>
      </c>
      <c r="E259" s="12">
        <v>4005491.4835999999</v>
      </c>
      <c r="F259" s="13">
        <f t="shared" si="3"/>
        <v>4111236.2396</v>
      </c>
      <c r="G259" s="14"/>
      <c r="H259" s="14"/>
      <c r="I259" s="16"/>
      <c r="J259" s="16"/>
      <c r="K259" s="16"/>
      <c r="M259" s="14"/>
      <c r="N259" s="14"/>
      <c r="O259" s="16"/>
      <c r="P259" s="16"/>
      <c r="Q259" s="16"/>
    </row>
    <row r="260" spans="1:17" ht="18">
      <c r="A260" s="10">
        <v>252</v>
      </c>
      <c r="B260" s="11" t="s">
        <v>101</v>
      </c>
      <c r="C260" s="11" t="s">
        <v>660</v>
      </c>
      <c r="D260" s="12">
        <v>92338.393700000001</v>
      </c>
      <c r="E260" s="12">
        <v>3497673.6770000001</v>
      </c>
      <c r="F260" s="13">
        <f t="shared" si="3"/>
        <v>3590012.0707</v>
      </c>
      <c r="G260" s="14"/>
      <c r="H260" s="14"/>
      <c r="I260" s="16"/>
      <c r="J260" s="16"/>
      <c r="K260" s="16"/>
      <c r="M260" s="14"/>
      <c r="N260" s="14"/>
      <c r="O260" s="16"/>
      <c r="P260" s="16"/>
      <c r="Q260" s="16"/>
    </row>
    <row r="261" spans="1:17" ht="18">
      <c r="A261" s="10">
        <v>253</v>
      </c>
      <c r="B261" s="11" t="s">
        <v>101</v>
      </c>
      <c r="C261" s="11" t="s">
        <v>662</v>
      </c>
      <c r="D261" s="12">
        <v>98955.813800000004</v>
      </c>
      <c r="E261" s="12">
        <v>3748334.0493000001</v>
      </c>
      <c r="F261" s="13">
        <f t="shared" si="3"/>
        <v>3847289.8631000002</v>
      </c>
      <c r="G261" s="14"/>
      <c r="H261" s="14"/>
      <c r="I261" s="16"/>
      <c r="J261" s="16"/>
      <c r="K261" s="16"/>
      <c r="M261" s="14"/>
      <c r="N261" s="14"/>
      <c r="O261" s="16"/>
      <c r="P261" s="16"/>
      <c r="Q261" s="16"/>
    </row>
    <row r="262" spans="1:17" ht="18">
      <c r="A262" s="10">
        <v>254</v>
      </c>
      <c r="B262" s="11" t="s">
        <v>101</v>
      </c>
      <c r="C262" s="11" t="s">
        <v>664</v>
      </c>
      <c r="D262" s="12">
        <v>69443.260299999994</v>
      </c>
      <c r="E262" s="12">
        <v>2630431.9770999998</v>
      </c>
      <c r="F262" s="13">
        <f t="shared" si="3"/>
        <v>2699875.2374</v>
      </c>
      <c r="G262" s="14"/>
      <c r="H262" s="14"/>
      <c r="I262" s="16"/>
      <c r="J262" s="16"/>
      <c r="K262" s="16"/>
      <c r="M262" s="14"/>
      <c r="N262" s="14"/>
      <c r="O262" s="16"/>
      <c r="P262" s="16"/>
      <c r="Q262" s="16"/>
    </row>
    <row r="263" spans="1:17" ht="36">
      <c r="A263" s="10">
        <v>255</v>
      </c>
      <c r="B263" s="11" t="s">
        <v>101</v>
      </c>
      <c r="C263" s="11" t="s">
        <v>666</v>
      </c>
      <c r="D263" s="12">
        <v>88014.646399999998</v>
      </c>
      <c r="E263" s="12">
        <v>3333895.0309000001</v>
      </c>
      <c r="F263" s="13">
        <f t="shared" si="3"/>
        <v>3421909.6773000001</v>
      </c>
      <c r="G263" s="14"/>
      <c r="H263" s="14"/>
      <c r="I263" s="16"/>
      <c r="J263" s="16"/>
      <c r="K263" s="16"/>
      <c r="M263" s="14"/>
      <c r="N263" s="14"/>
      <c r="O263" s="16"/>
      <c r="P263" s="16"/>
      <c r="Q263" s="16"/>
    </row>
    <row r="264" spans="1:17" ht="18">
      <c r="A264" s="10">
        <v>256</v>
      </c>
      <c r="B264" s="11" t="s">
        <v>101</v>
      </c>
      <c r="C264" s="11" t="s">
        <v>668</v>
      </c>
      <c r="D264" s="12">
        <v>85887.960800000001</v>
      </c>
      <c r="E264" s="12">
        <v>3253338.5918000001</v>
      </c>
      <c r="F264" s="13">
        <f t="shared" si="3"/>
        <v>3339226.5526000001</v>
      </c>
      <c r="G264" s="14"/>
      <c r="H264" s="14"/>
      <c r="I264" s="16"/>
      <c r="J264" s="16"/>
      <c r="K264" s="16"/>
      <c r="M264" s="14"/>
      <c r="N264" s="14"/>
      <c r="O264" s="16"/>
      <c r="P264" s="16"/>
      <c r="Q264" s="16"/>
    </row>
    <row r="265" spans="1:17" ht="18">
      <c r="A265" s="10">
        <v>257</v>
      </c>
      <c r="B265" s="11" t="s">
        <v>101</v>
      </c>
      <c r="C265" s="11" t="s">
        <v>670</v>
      </c>
      <c r="D265" s="12">
        <v>92115.996499999994</v>
      </c>
      <c r="E265" s="12">
        <v>3489249.5238999999</v>
      </c>
      <c r="F265" s="13">
        <f t="shared" ref="F265:F328" si="4">D265+E265</f>
        <v>3581365.5203999998</v>
      </c>
      <c r="G265" s="14"/>
      <c r="H265" s="14"/>
      <c r="I265" s="16"/>
      <c r="J265" s="16"/>
      <c r="K265" s="16"/>
      <c r="M265" s="14"/>
      <c r="N265" s="14"/>
      <c r="O265" s="16"/>
      <c r="P265" s="16"/>
      <c r="Q265" s="16"/>
    </row>
    <row r="266" spans="1:17" ht="18">
      <c r="A266" s="10">
        <v>258</v>
      </c>
      <c r="B266" s="11" t="s">
        <v>101</v>
      </c>
      <c r="C266" s="11" t="s">
        <v>672</v>
      </c>
      <c r="D266" s="12">
        <v>89543.933399999994</v>
      </c>
      <c r="E266" s="12">
        <v>3391822.6869999999</v>
      </c>
      <c r="F266" s="13">
        <f t="shared" si="4"/>
        <v>3481366.6203999999</v>
      </c>
      <c r="G266" s="14"/>
      <c r="H266" s="14"/>
      <c r="I266" s="16"/>
      <c r="J266" s="16"/>
      <c r="K266" s="16"/>
      <c r="M266" s="14"/>
      <c r="N266" s="14"/>
      <c r="O266" s="16"/>
      <c r="P266" s="16"/>
      <c r="Q266" s="16"/>
    </row>
    <row r="267" spans="1:17" ht="18">
      <c r="A267" s="10">
        <v>259</v>
      </c>
      <c r="B267" s="11" t="s">
        <v>102</v>
      </c>
      <c r="C267" s="11" t="s">
        <v>676</v>
      </c>
      <c r="D267" s="12">
        <v>112169.1967</v>
      </c>
      <c r="E267" s="12">
        <v>4248842.0137</v>
      </c>
      <c r="F267" s="13">
        <f t="shared" si="4"/>
        <v>4361011.2104000002</v>
      </c>
      <c r="G267" s="14"/>
      <c r="H267" s="14"/>
      <c r="I267" s="16"/>
      <c r="J267" s="16"/>
      <c r="K267" s="16"/>
      <c r="M267" s="14"/>
      <c r="N267" s="14"/>
      <c r="O267" s="16"/>
      <c r="P267" s="16"/>
      <c r="Q267" s="16"/>
    </row>
    <row r="268" spans="1:17" ht="18">
      <c r="A268" s="10">
        <v>260</v>
      </c>
      <c r="B268" s="11" t="s">
        <v>102</v>
      </c>
      <c r="C268" s="11" t="s">
        <v>678</v>
      </c>
      <c r="D268" s="12">
        <v>94510.609500000006</v>
      </c>
      <c r="E268" s="12">
        <v>3579954.7485000002</v>
      </c>
      <c r="F268" s="13">
        <f t="shared" si="4"/>
        <v>3674465.358</v>
      </c>
      <c r="G268" s="14"/>
      <c r="H268" s="14"/>
      <c r="I268" s="16"/>
      <c r="J268" s="16"/>
      <c r="K268" s="16"/>
      <c r="M268" s="14"/>
      <c r="N268" s="14"/>
      <c r="O268" s="16"/>
      <c r="P268" s="16"/>
      <c r="Q268" s="16"/>
    </row>
    <row r="269" spans="1:17" ht="18">
      <c r="A269" s="10">
        <v>261</v>
      </c>
      <c r="B269" s="11" t="s">
        <v>102</v>
      </c>
      <c r="C269" s="11" t="s">
        <v>680</v>
      </c>
      <c r="D269" s="12">
        <v>127930.1271</v>
      </c>
      <c r="E269" s="12">
        <v>4845848.1886999998</v>
      </c>
      <c r="F269" s="13">
        <f t="shared" si="4"/>
        <v>4973778.3158</v>
      </c>
      <c r="G269" s="14"/>
      <c r="H269" s="14"/>
      <c r="I269" s="16"/>
      <c r="J269" s="16"/>
      <c r="K269" s="16"/>
      <c r="M269" s="14"/>
      <c r="N269" s="14"/>
      <c r="O269" s="16"/>
      <c r="P269" s="16"/>
      <c r="Q269" s="16"/>
    </row>
    <row r="270" spans="1:17" ht="18">
      <c r="A270" s="10">
        <v>262</v>
      </c>
      <c r="B270" s="11" t="s">
        <v>102</v>
      </c>
      <c r="C270" s="11" t="s">
        <v>682</v>
      </c>
      <c r="D270" s="12">
        <v>120259.0189</v>
      </c>
      <c r="E270" s="12">
        <v>4555275.3058000002</v>
      </c>
      <c r="F270" s="13">
        <f t="shared" si="4"/>
        <v>4675534.3246999998</v>
      </c>
      <c r="G270" s="14"/>
      <c r="H270" s="14"/>
      <c r="I270" s="16"/>
      <c r="J270" s="16"/>
      <c r="K270" s="16"/>
      <c r="M270" s="14"/>
      <c r="N270" s="14"/>
      <c r="O270" s="16"/>
      <c r="P270" s="16"/>
      <c r="Q270" s="16"/>
    </row>
    <row r="271" spans="1:17" ht="18">
      <c r="A271" s="10">
        <v>263</v>
      </c>
      <c r="B271" s="11" t="s">
        <v>102</v>
      </c>
      <c r="C271" s="11" t="s">
        <v>684</v>
      </c>
      <c r="D271" s="12">
        <v>116276.6219</v>
      </c>
      <c r="E271" s="12">
        <v>4404426.6228999998</v>
      </c>
      <c r="F271" s="13">
        <f t="shared" si="4"/>
        <v>4520703.2448000005</v>
      </c>
      <c r="G271" s="14"/>
      <c r="H271" s="14"/>
      <c r="I271" s="16"/>
      <c r="J271" s="16"/>
      <c r="K271" s="16"/>
      <c r="M271" s="14"/>
      <c r="N271" s="14"/>
      <c r="O271" s="16"/>
      <c r="P271" s="16"/>
      <c r="Q271" s="16"/>
    </row>
    <row r="272" spans="1:17" ht="18">
      <c r="A272" s="10">
        <v>264</v>
      </c>
      <c r="B272" s="11" t="s">
        <v>102</v>
      </c>
      <c r="C272" s="11" t="s">
        <v>686</v>
      </c>
      <c r="D272" s="12">
        <v>111796.2837</v>
      </c>
      <c r="E272" s="12">
        <v>4234716.4914999995</v>
      </c>
      <c r="F272" s="13">
        <f t="shared" si="4"/>
        <v>4346512.7752</v>
      </c>
      <c r="G272" s="14"/>
      <c r="H272" s="14"/>
      <c r="I272" s="16"/>
      <c r="J272" s="16"/>
      <c r="K272" s="16"/>
      <c r="M272" s="14"/>
      <c r="N272" s="14"/>
      <c r="O272" s="16"/>
      <c r="P272" s="16"/>
      <c r="Q272" s="16"/>
    </row>
    <row r="273" spans="1:17" ht="18">
      <c r="A273" s="10">
        <v>265</v>
      </c>
      <c r="B273" s="11" t="s">
        <v>102</v>
      </c>
      <c r="C273" s="11" t="s">
        <v>688</v>
      </c>
      <c r="D273" s="12">
        <v>112879.133</v>
      </c>
      <c r="E273" s="12">
        <v>4275733.5966999996</v>
      </c>
      <c r="F273" s="13">
        <f t="shared" si="4"/>
        <v>4388612.7297</v>
      </c>
      <c r="G273" s="14"/>
      <c r="H273" s="14"/>
      <c r="I273" s="16"/>
      <c r="J273" s="16"/>
      <c r="K273" s="16"/>
      <c r="M273" s="14"/>
      <c r="N273" s="14"/>
      <c r="O273" s="16"/>
      <c r="P273" s="16"/>
      <c r="Q273" s="16"/>
    </row>
    <row r="274" spans="1:17" ht="18">
      <c r="A274" s="10">
        <v>266</v>
      </c>
      <c r="B274" s="11" t="s">
        <v>102</v>
      </c>
      <c r="C274" s="11" t="s">
        <v>690</v>
      </c>
      <c r="D274" s="12">
        <v>122171.03599999999</v>
      </c>
      <c r="E274" s="12">
        <v>4627700.3472999996</v>
      </c>
      <c r="F274" s="13">
        <f t="shared" si="4"/>
        <v>4749871.3832999999</v>
      </c>
      <c r="G274" s="14"/>
      <c r="H274" s="14"/>
      <c r="I274" s="16"/>
      <c r="J274" s="16"/>
      <c r="K274" s="16"/>
      <c r="M274" s="14"/>
      <c r="N274" s="14"/>
      <c r="O274" s="16"/>
      <c r="P274" s="16"/>
      <c r="Q274" s="16"/>
    </row>
    <row r="275" spans="1:17" ht="18">
      <c r="A275" s="10">
        <v>267</v>
      </c>
      <c r="B275" s="11" t="s">
        <v>102</v>
      </c>
      <c r="C275" s="11" t="s">
        <v>692</v>
      </c>
      <c r="D275" s="12">
        <v>111166.6443</v>
      </c>
      <c r="E275" s="12">
        <v>4210866.4652000004</v>
      </c>
      <c r="F275" s="13">
        <f t="shared" si="4"/>
        <v>4322033.1095000003</v>
      </c>
      <c r="G275" s="14"/>
      <c r="H275" s="14"/>
      <c r="I275" s="16"/>
      <c r="J275" s="16"/>
      <c r="K275" s="16"/>
      <c r="M275" s="14"/>
      <c r="N275" s="14"/>
      <c r="O275" s="16"/>
      <c r="P275" s="16"/>
      <c r="Q275" s="16"/>
    </row>
    <row r="276" spans="1:17" ht="18">
      <c r="A276" s="10">
        <v>268</v>
      </c>
      <c r="B276" s="11" t="s">
        <v>102</v>
      </c>
      <c r="C276" s="11" t="s">
        <v>694</v>
      </c>
      <c r="D276" s="12">
        <v>103959.4339</v>
      </c>
      <c r="E276" s="12">
        <v>3937865.5035999999</v>
      </c>
      <c r="F276" s="13">
        <f t="shared" si="4"/>
        <v>4041824.9375</v>
      </c>
      <c r="G276" s="14"/>
      <c r="H276" s="14"/>
      <c r="I276" s="16"/>
      <c r="J276" s="16"/>
      <c r="K276" s="16"/>
      <c r="M276" s="14"/>
      <c r="N276" s="14"/>
      <c r="O276" s="16"/>
      <c r="P276" s="16"/>
      <c r="Q276" s="16"/>
    </row>
    <row r="277" spans="1:17" ht="18">
      <c r="A277" s="10">
        <v>269</v>
      </c>
      <c r="B277" s="11" t="s">
        <v>102</v>
      </c>
      <c r="C277" s="11" t="s">
        <v>696</v>
      </c>
      <c r="D277" s="12">
        <v>108838.53909999999</v>
      </c>
      <c r="E277" s="12">
        <v>4122680.4797999999</v>
      </c>
      <c r="F277" s="13">
        <f t="shared" si="4"/>
        <v>4231519.0188999996</v>
      </c>
      <c r="G277" s="14"/>
      <c r="H277" s="14"/>
      <c r="I277" s="16"/>
      <c r="J277" s="16"/>
      <c r="K277" s="16"/>
      <c r="M277" s="14"/>
      <c r="N277" s="14"/>
      <c r="O277" s="16"/>
      <c r="P277" s="16"/>
      <c r="Q277" s="16"/>
    </row>
    <row r="278" spans="1:17" ht="18">
      <c r="A278" s="10">
        <v>270</v>
      </c>
      <c r="B278" s="11" t="s">
        <v>102</v>
      </c>
      <c r="C278" s="11" t="s">
        <v>698</v>
      </c>
      <c r="D278" s="12">
        <v>105674.5916</v>
      </c>
      <c r="E278" s="12">
        <v>4002833.7329000002</v>
      </c>
      <c r="F278" s="13">
        <f t="shared" si="4"/>
        <v>4108508.3245000001</v>
      </c>
      <c r="G278" s="14"/>
      <c r="H278" s="14"/>
      <c r="I278" s="16"/>
      <c r="J278" s="16"/>
      <c r="K278" s="16"/>
      <c r="M278" s="14"/>
      <c r="N278" s="14"/>
      <c r="O278" s="16"/>
      <c r="P278" s="16"/>
      <c r="Q278" s="16"/>
    </row>
    <row r="279" spans="1:17" ht="18">
      <c r="A279" s="10">
        <v>271</v>
      </c>
      <c r="B279" s="11" t="s">
        <v>102</v>
      </c>
      <c r="C279" s="11" t="s">
        <v>700</v>
      </c>
      <c r="D279" s="12">
        <v>136862.42019999999</v>
      </c>
      <c r="E279" s="12">
        <v>5184193.3261000002</v>
      </c>
      <c r="F279" s="13">
        <f t="shared" si="4"/>
        <v>5321055.7462999998</v>
      </c>
      <c r="G279" s="14"/>
      <c r="H279" s="14"/>
      <c r="I279" s="16"/>
      <c r="J279" s="16"/>
      <c r="K279" s="16"/>
      <c r="M279" s="14"/>
      <c r="N279" s="14"/>
      <c r="O279" s="16"/>
      <c r="P279" s="16"/>
      <c r="Q279" s="16"/>
    </row>
    <row r="280" spans="1:17" ht="18">
      <c r="A280" s="10">
        <v>272</v>
      </c>
      <c r="B280" s="11" t="s">
        <v>102</v>
      </c>
      <c r="C280" s="11" t="s">
        <v>701</v>
      </c>
      <c r="D280" s="12">
        <v>93906.871299999999</v>
      </c>
      <c r="E280" s="12">
        <v>3557085.8300999999</v>
      </c>
      <c r="F280" s="13">
        <f t="shared" si="4"/>
        <v>3650992.7014000001</v>
      </c>
      <c r="G280" s="14"/>
      <c r="H280" s="14"/>
      <c r="I280" s="16"/>
      <c r="J280" s="16"/>
      <c r="K280" s="16"/>
      <c r="M280" s="14"/>
      <c r="N280" s="14"/>
      <c r="O280" s="16"/>
      <c r="P280" s="16"/>
      <c r="Q280" s="16"/>
    </row>
    <row r="281" spans="1:17" ht="18">
      <c r="A281" s="10">
        <v>273</v>
      </c>
      <c r="B281" s="11" t="s">
        <v>102</v>
      </c>
      <c r="C281" s="11" t="s">
        <v>703</v>
      </c>
      <c r="D281" s="12">
        <v>103939.72010000001</v>
      </c>
      <c r="E281" s="12">
        <v>3937118.7688000002</v>
      </c>
      <c r="F281" s="13">
        <f t="shared" si="4"/>
        <v>4041058.4889000002</v>
      </c>
      <c r="G281" s="14"/>
      <c r="H281" s="14"/>
      <c r="I281" s="16"/>
      <c r="J281" s="16"/>
      <c r="K281" s="16"/>
      <c r="M281" s="14"/>
      <c r="N281" s="14"/>
      <c r="O281" s="16"/>
      <c r="P281" s="16"/>
      <c r="Q281" s="16"/>
    </row>
    <row r="282" spans="1:17" ht="18">
      <c r="A282" s="10">
        <v>274</v>
      </c>
      <c r="B282" s="11" t="s">
        <v>102</v>
      </c>
      <c r="C282" s="11" t="s">
        <v>705</v>
      </c>
      <c r="D282" s="12">
        <v>118022.1663</v>
      </c>
      <c r="E282" s="12">
        <v>4470545.8656000001</v>
      </c>
      <c r="F282" s="13">
        <f t="shared" si="4"/>
        <v>4588568.0318999998</v>
      </c>
      <c r="G282" s="14"/>
      <c r="H282" s="14"/>
      <c r="I282" s="16"/>
      <c r="J282" s="16"/>
      <c r="K282" s="16"/>
      <c r="M282" s="14"/>
      <c r="N282" s="14"/>
      <c r="O282" s="16"/>
      <c r="P282" s="16"/>
      <c r="Q282" s="16"/>
    </row>
    <row r="283" spans="1:17" ht="18">
      <c r="A283" s="10">
        <v>275</v>
      </c>
      <c r="B283" s="11" t="s">
        <v>102</v>
      </c>
      <c r="C283" s="11" t="s">
        <v>707</v>
      </c>
      <c r="D283" s="12">
        <v>97738.665099999998</v>
      </c>
      <c r="E283" s="12">
        <v>3702229.8349000001</v>
      </c>
      <c r="F283" s="13">
        <f t="shared" si="4"/>
        <v>3799968.5</v>
      </c>
      <c r="G283" s="14"/>
      <c r="H283" s="14"/>
      <c r="I283" s="16"/>
      <c r="J283" s="16"/>
      <c r="K283" s="16"/>
      <c r="M283" s="14"/>
      <c r="N283" s="14"/>
      <c r="O283" s="16"/>
      <c r="P283" s="16"/>
      <c r="Q283" s="16"/>
    </row>
    <row r="284" spans="1:17" ht="18">
      <c r="A284" s="10">
        <v>276</v>
      </c>
      <c r="B284" s="11" t="s">
        <v>103</v>
      </c>
      <c r="C284" s="11" t="s">
        <v>712</v>
      </c>
      <c r="D284" s="12">
        <v>155943.76130000001</v>
      </c>
      <c r="E284" s="12">
        <v>5906972.8980999999</v>
      </c>
      <c r="F284" s="13">
        <f t="shared" si="4"/>
        <v>6062916.6594000002</v>
      </c>
      <c r="G284" s="14"/>
      <c r="H284" s="14"/>
      <c r="I284" s="16"/>
      <c r="J284" s="16"/>
      <c r="K284" s="16"/>
      <c r="M284" s="14"/>
      <c r="N284" s="14"/>
      <c r="O284" s="16"/>
      <c r="P284" s="16"/>
      <c r="Q284" s="16"/>
    </row>
    <row r="285" spans="1:17" ht="18">
      <c r="A285" s="10">
        <v>277</v>
      </c>
      <c r="B285" s="11" t="s">
        <v>103</v>
      </c>
      <c r="C285" s="11" t="s">
        <v>714</v>
      </c>
      <c r="D285" s="12">
        <v>113251.4268</v>
      </c>
      <c r="E285" s="12">
        <v>4289835.6635999996</v>
      </c>
      <c r="F285" s="13">
        <f t="shared" si="4"/>
        <v>4403087.0904000001</v>
      </c>
      <c r="G285" s="14"/>
      <c r="H285" s="14"/>
      <c r="I285" s="16"/>
      <c r="J285" s="16"/>
      <c r="K285" s="16"/>
      <c r="M285" s="14"/>
      <c r="N285" s="14"/>
      <c r="O285" s="16"/>
      <c r="P285" s="16"/>
      <c r="Q285" s="16"/>
    </row>
    <row r="286" spans="1:17" ht="18">
      <c r="A286" s="10">
        <v>278</v>
      </c>
      <c r="B286" s="11" t="s">
        <v>103</v>
      </c>
      <c r="C286" s="11" t="s">
        <v>716</v>
      </c>
      <c r="D286" s="12">
        <v>113985.0729</v>
      </c>
      <c r="E286" s="12">
        <v>4317625.3443</v>
      </c>
      <c r="F286" s="13">
        <f t="shared" si="4"/>
        <v>4431610.4172</v>
      </c>
      <c r="G286" s="14"/>
      <c r="H286" s="14"/>
      <c r="I286" s="16"/>
      <c r="J286" s="16"/>
      <c r="K286" s="16"/>
      <c r="M286" s="14"/>
      <c r="N286" s="14"/>
      <c r="O286" s="16"/>
      <c r="P286" s="16"/>
      <c r="Q286" s="16"/>
    </row>
    <row r="287" spans="1:17" ht="18">
      <c r="A287" s="10">
        <v>279</v>
      </c>
      <c r="B287" s="11" t="s">
        <v>103</v>
      </c>
      <c r="C287" s="11" t="s">
        <v>718</v>
      </c>
      <c r="D287" s="12">
        <v>124202.1179</v>
      </c>
      <c r="E287" s="12">
        <v>4704635.4260999998</v>
      </c>
      <c r="F287" s="13">
        <f t="shared" si="4"/>
        <v>4828837.5439999998</v>
      </c>
      <c r="G287" s="14"/>
      <c r="H287" s="14"/>
      <c r="I287" s="16"/>
      <c r="J287" s="16"/>
      <c r="K287" s="16"/>
      <c r="M287" s="14"/>
      <c r="N287" s="14"/>
      <c r="O287" s="16"/>
      <c r="P287" s="16"/>
      <c r="Q287" s="16"/>
    </row>
    <row r="288" spans="1:17" ht="18">
      <c r="A288" s="10">
        <v>280</v>
      </c>
      <c r="B288" s="11" t="s">
        <v>103</v>
      </c>
      <c r="C288" s="11" t="s">
        <v>720</v>
      </c>
      <c r="D288" s="12">
        <v>120803.5577</v>
      </c>
      <c r="E288" s="12">
        <v>4575901.8185000001</v>
      </c>
      <c r="F288" s="13">
        <f t="shared" si="4"/>
        <v>4696705.3761999998</v>
      </c>
      <c r="G288" s="14"/>
      <c r="H288" s="14"/>
      <c r="I288" s="16"/>
      <c r="J288" s="16"/>
      <c r="K288" s="16"/>
      <c r="M288" s="14"/>
      <c r="N288" s="14"/>
      <c r="O288" s="16"/>
      <c r="P288" s="16"/>
      <c r="Q288" s="16"/>
    </row>
    <row r="289" spans="1:17" ht="18">
      <c r="A289" s="10">
        <v>281</v>
      </c>
      <c r="B289" s="11" t="s">
        <v>103</v>
      </c>
      <c r="C289" s="11" t="s">
        <v>103</v>
      </c>
      <c r="D289" s="12">
        <v>131539.72870000001</v>
      </c>
      <c r="E289" s="12">
        <v>4982575.8079000004</v>
      </c>
      <c r="F289" s="13">
        <f t="shared" si="4"/>
        <v>5114115.5366000002</v>
      </c>
      <c r="G289" s="14"/>
      <c r="H289" s="14"/>
      <c r="I289" s="16"/>
      <c r="J289" s="16"/>
      <c r="K289" s="16"/>
      <c r="M289" s="14"/>
      <c r="N289" s="14"/>
      <c r="O289" s="16"/>
      <c r="P289" s="16"/>
      <c r="Q289" s="16"/>
    </row>
    <row r="290" spans="1:17" ht="18">
      <c r="A290" s="10">
        <v>282</v>
      </c>
      <c r="B290" s="11" t="s">
        <v>103</v>
      </c>
      <c r="C290" s="11" t="s">
        <v>723</v>
      </c>
      <c r="D290" s="12">
        <v>103139.30250000001</v>
      </c>
      <c r="E290" s="12">
        <v>3906799.8594999998</v>
      </c>
      <c r="F290" s="13">
        <f t="shared" si="4"/>
        <v>4009939.162</v>
      </c>
      <c r="G290" s="14"/>
      <c r="H290" s="14"/>
      <c r="I290" s="16"/>
      <c r="J290" s="16"/>
      <c r="K290" s="16"/>
      <c r="M290" s="14"/>
      <c r="N290" s="14"/>
      <c r="O290" s="16"/>
      <c r="P290" s="16"/>
      <c r="Q290" s="16"/>
    </row>
    <row r="291" spans="1:17" ht="18">
      <c r="A291" s="10">
        <v>283</v>
      </c>
      <c r="B291" s="11" t="s">
        <v>103</v>
      </c>
      <c r="C291" s="11" t="s">
        <v>725</v>
      </c>
      <c r="D291" s="12">
        <v>110635.9004</v>
      </c>
      <c r="E291" s="12">
        <v>4190762.4876000001</v>
      </c>
      <c r="F291" s="13">
        <f t="shared" si="4"/>
        <v>4301398.3880000003</v>
      </c>
      <c r="G291" s="14"/>
      <c r="H291" s="14"/>
      <c r="I291" s="16"/>
      <c r="J291" s="16"/>
      <c r="K291" s="16"/>
      <c r="M291" s="14"/>
      <c r="N291" s="14"/>
      <c r="O291" s="16"/>
      <c r="P291" s="16"/>
      <c r="Q291" s="16"/>
    </row>
    <row r="292" spans="1:17" ht="18">
      <c r="A292" s="10">
        <v>284</v>
      </c>
      <c r="B292" s="11" t="s">
        <v>103</v>
      </c>
      <c r="C292" s="11" t="s">
        <v>727</v>
      </c>
      <c r="D292" s="12">
        <v>100864.8175</v>
      </c>
      <c r="E292" s="12">
        <v>3820644.9440000001</v>
      </c>
      <c r="F292" s="13">
        <f t="shared" si="4"/>
        <v>3921509.7615</v>
      </c>
      <c r="G292" s="14"/>
      <c r="H292" s="14"/>
      <c r="I292" s="16"/>
      <c r="J292" s="16"/>
      <c r="K292" s="16"/>
      <c r="M292" s="14"/>
      <c r="N292" s="14"/>
      <c r="O292" s="16"/>
      <c r="P292" s="16"/>
      <c r="Q292" s="16"/>
    </row>
    <row r="293" spans="1:17" ht="18">
      <c r="A293" s="10">
        <v>285</v>
      </c>
      <c r="B293" s="11" t="s">
        <v>103</v>
      </c>
      <c r="C293" s="11" t="s">
        <v>729</v>
      </c>
      <c r="D293" s="12">
        <v>95657.510500000004</v>
      </c>
      <c r="E293" s="12">
        <v>3623398.0597000001</v>
      </c>
      <c r="F293" s="13">
        <f t="shared" si="4"/>
        <v>3719055.5702</v>
      </c>
      <c r="G293" s="14"/>
      <c r="H293" s="14"/>
      <c r="I293" s="16"/>
      <c r="J293" s="16"/>
      <c r="K293" s="16"/>
      <c r="M293" s="14"/>
      <c r="N293" s="14"/>
      <c r="O293" s="16"/>
      <c r="P293" s="16"/>
      <c r="Q293" s="16"/>
    </row>
    <row r="294" spans="1:17" ht="18">
      <c r="A294" s="10">
        <v>286</v>
      </c>
      <c r="B294" s="11" t="s">
        <v>103</v>
      </c>
      <c r="C294" s="11" t="s">
        <v>731</v>
      </c>
      <c r="D294" s="12">
        <v>130556.9884</v>
      </c>
      <c r="E294" s="12">
        <v>4945350.7182999998</v>
      </c>
      <c r="F294" s="13">
        <f t="shared" si="4"/>
        <v>5075907.7067</v>
      </c>
      <c r="G294" s="14"/>
      <c r="H294" s="14"/>
      <c r="I294" s="16"/>
      <c r="J294" s="16"/>
      <c r="K294" s="16"/>
      <c r="M294" s="14"/>
      <c r="N294" s="14"/>
      <c r="O294" s="16"/>
      <c r="P294" s="16"/>
      <c r="Q294" s="16"/>
    </row>
    <row r="295" spans="1:17" ht="18">
      <c r="A295" s="10">
        <v>287</v>
      </c>
      <c r="B295" s="11" t="s">
        <v>104</v>
      </c>
      <c r="C295" s="11" t="s">
        <v>736</v>
      </c>
      <c r="D295" s="12">
        <v>102055.8985</v>
      </c>
      <c r="E295" s="12">
        <v>3865761.7412999999</v>
      </c>
      <c r="F295" s="13">
        <f t="shared" si="4"/>
        <v>3967817.6398</v>
      </c>
      <c r="G295" s="14"/>
      <c r="H295" s="14"/>
      <c r="I295" s="16"/>
      <c r="J295" s="16"/>
      <c r="K295" s="16"/>
      <c r="M295" s="14"/>
      <c r="N295" s="14"/>
      <c r="O295" s="16"/>
      <c r="P295" s="16"/>
      <c r="Q295" s="16"/>
    </row>
    <row r="296" spans="1:17" ht="18">
      <c r="A296" s="10">
        <v>288</v>
      </c>
      <c r="B296" s="11" t="s">
        <v>104</v>
      </c>
      <c r="C296" s="11" t="s">
        <v>738</v>
      </c>
      <c r="D296" s="12">
        <v>96039.744699999996</v>
      </c>
      <c r="E296" s="12">
        <v>3637876.6576999999</v>
      </c>
      <c r="F296" s="13">
        <f t="shared" si="4"/>
        <v>3733916.4024</v>
      </c>
      <c r="G296" s="14"/>
      <c r="H296" s="14"/>
      <c r="I296" s="16"/>
      <c r="J296" s="16"/>
      <c r="K296" s="16"/>
      <c r="M296" s="14"/>
      <c r="N296" s="14"/>
      <c r="O296" s="16"/>
      <c r="P296" s="16"/>
      <c r="Q296" s="16"/>
    </row>
    <row r="297" spans="1:17" ht="18">
      <c r="A297" s="10">
        <v>289</v>
      </c>
      <c r="B297" s="11" t="s">
        <v>104</v>
      </c>
      <c r="C297" s="11" t="s">
        <v>740</v>
      </c>
      <c r="D297" s="12">
        <v>88230.712499999994</v>
      </c>
      <c r="E297" s="12">
        <v>3342079.3706999999</v>
      </c>
      <c r="F297" s="13">
        <f t="shared" si="4"/>
        <v>3430310.0832000002</v>
      </c>
      <c r="G297" s="14"/>
      <c r="H297" s="14"/>
      <c r="I297" s="16"/>
      <c r="J297" s="16"/>
      <c r="K297" s="16"/>
      <c r="M297" s="14"/>
      <c r="N297" s="14"/>
      <c r="O297" s="16"/>
      <c r="P297" s="16"/>
      <c r="Q297" s="16"/>
    </row>
    <row r="298" spans="1:17" ht="36">
      <c r="A298" s="10">
        <v>290</v>
      </c>
      <c r="B298" s="11" t="s">
        <v>104</v>
      </c>
      <c r="C298" s="11" t="s">
        <v>742</v>
      </c>
      <c r="D298" s="12">
        <v>93840.168999999994</v>
      </c>
      <c r="E298" s="12">
        <v>3554559.2231000001</v>
      </c>
      <c r="F298" s="13">
        <f t="shared" si="4"/>
        <v>3648399.3920999998</v>
      </c>
      <c r="G298" s="14"/>
      <c r="H298" s="14"/>
      <c r="I298" s="16"/>
      <c r="J298" s="16"/>
      <c r="K298" s="16"/>
      <c r="M298" s="14"/>
      <c r="N298" s="14"/>
      <c r="O298" s="16"/>
      <c r="P298" s="16"/>
      <c r="Q298" s="16"/>
    </row>
    <row r="299" spans="1:17" ht="18">
      <c r="A299" s="10">
        <v>291</v>
      </c>
      <c r="B299" s="11" t="s">
        <v>104</v>
      </c>
      <c r="C299" s="11" t="s">
        <v>744</v>
      </c>
      <c r="D299" s="12">
        <v>100625.4053</v>
      </c>
      <c r="E299" s="12">
        <v>3811576.2815999999</v>
      </c>
      <c r="F299" s="13">
        <f t="shared" si="4"/>
        <v>3912201.6869000001</v>
      </c>
      <c r="G299" s="14"/>
      <c r="H299" s="14"/>
      <c r="I299" s="16"/>
      <c r="J299" s="16"/>
      <c r="K299" s="16"/>
      <c r="M299" s="14"/>
      <c r="N299" s="14"/>
      <c r="O299" s="16"/>
      <c r="P299" s="16"/>
      <c r="Q299" s="16"/>
    </row>
    <row r="300" spans="1:17" ht="18">
      <c r="A300" s="10">
        <v>292</v>
      </c>
      <c r="B300" s="11" t="s">
        <v>104</v>
      </c>
      <c r="C300" s="11" t="s">
        <v>746</v>
      </c>
      <c r="D300" s="12">
        <v>100962.3468</v>
      </c>
      <c r="E300" s="12">
        <v>3824339.2426999998</v>
      </c>
      <c r="F300" s="13">
        <f t="shared" si="4"/>
        <v>3925301.5894999998</v>
      </c>
      <c r="G300" s="14"/>
      <c r="H300" s="14"/>
      <c r="I300" s="16"/>
      <c r="J300" s="16"/>
      <c r="K300" s="16"/>
      <c r="M300" s="14"/>
      <c r="N300" s="14"/>
      <c r="O300" s="16"/>
      <c r="P300" s="16"/>
      <c r="Q300" s="16"/>
    </row>
    <row r="301" spans="1:17" ht="18">
      <c r="A301" s="10">
        <v>293</v>
      </c>
      <c r="B301" s="11" t="s">
        <v>104</v>
      </c>
      <c r="C301" s="11" t="s">
        <v>748</v>
      </c>
      <c r="D301" s="12">
        <v>90366.6253</v>
      </c>
      <c r="E301" s="12">
        <v>3422985.3259000001</v>
      </c>
      <c r="F301" s="13">
        <f t="shared" si="4"/>
        <v>3513351.9512</v>
      </c>
      <c r="G301" s="14"/>
      <c r="H301" s="14"/>
      <c r="I301" s="16"/>
      <c r="J301" s="16"/>
      <c r="K301" s="16"/>
      <c r="M301" s="14"/>
      <c r="N301" s="14"/>
      <c r="O301" s="16"/>
      <c r="P301" s="16"/>
      <c r="Q301" s="16"/>
    </row>
    <row r="302" spans="1:17" ht="18">
      <c r="A302" s="10">
        <v>294</v>
      </c>
      <c r="B302" s="11" t="s">
        <v>104</v>
      </c>
      <c r="C302" s="11" t="s">
        <v>750</v>
      </c>
      <c r="D302" s="12">
        <v>95716.971999999994</v>
      </c>
      <c r="E302" s="12">
        <v>3625650.3931</v>
      </c>
      <c r="F302" s="13">
        <f t="shared" si="4"/>
        <v>3721367.3651000001</v>
      </c>
      <c r="G302" s="14"/>
      <c r="H302" s="14"/>
      <c r="I302" s="16"/>
      <c r="J302" s="16"/>
      <c r="K302" s="16"/>
      <c r="M302" s="14"/>
      <c r="N302" s="14"/>
      <c r="O302" s="16"/>
      <c r="P302" s="16"/>
      <c r="Q302" s="16"/>
    </row>
    <row r="303" spans="1:17" ht="18">
      <c r="A303" s="10">
        <v>295</v>
      </c>
      <c r="B303" s="11" t="s">
        <v>104</v>
      </c>
      <c r="C303" s="11" t="s">
        <v>752</v>
      </c>
      <c r="D303" s="12">
        <v>107689.3348</v>
      </c>
      <c r="E303" s="12">
        <v>4079149.9249999998</v>
      </c>
      <c r="F303" s="13">
        <f t="shared" si="4"/>
        <v>4186839.2598000001</v>
      </c>
      <c r="G303" s="14"/>
      <c r="H303" s="14"/>
      <c r="I303" s="16"/>
      <c r="J303" s="16"/>
      <c r="K303" s="16"/>
      <c r="M303" s="14"/>
      <c r="N303" s="14"/>
      <c r="O303" s="16"/>
      <c r="P303" s="16"/>
      <c r="Q303" s="16"/>
    </row>
    <row r="304" spans="1:17" ht="18">
      <c r="A304" s="10">
        <v>296</v>
      </c>
      <c r="B304" s="11" t="s">
        <v>104</v>
      </c>
      <c r="C304" s="11" t="s">
        <v>754</v>
      </c>
      <c r="D304" s="12">
        <v>95182.300199999998</v>
      </c>
      <c r="E304" s="12">
        <v>3605397.6318999999</v>
      </c>
      <c r="F304" s="13">
        <f t="shared" si="4"/>
        <v>3700579.9320999999</v>
      </c>
      <c r="G304" s="14"/>
      <c r="H304" s="14"/>
      <c r="I304" s="16"/>
      <c r="J304" s="16"/>
      <c r="K304" s="16"/>
      <c r="M304" s="14"/>
      <c r="N304" s="14"/>
      <c r="O304" s="16"/>
      <c r="P304" s="16"/>
      <c r="Q304" s="16"/>
    </row>
    <row r="305" spans="1:17" ht="18">
      <c r="A305" s="10">
        <v>297</v>
      </c>
      <c r="B305" s="11" t="s">
        <v>104</v>
      </c>
      <c r="C305" s="11" t="s">
        <v>756</v>
      </c>
      <c r="D305" s="12">
        <v>117403.3726</v>
      </c>
      <c r="E305" s="12">
        <v>4447106.6622000001</v>
      </c>
      <c r="F305" s="13">
        <f t="shared" si="4"/>
        <v>4564510.0347999996</v>
      </c>
      <c r="G305" s="14"/>
      <c r="H305" s="14"/>
      <c r="I305" s="16"/>
      <c r="J305" s="16"/>
      <c r="K305" s="16"/>
      <c r="M305" s="14"/>
      <c r="N305" s="14"/>
      <c r="O305" s="16"/>
      <c r="P305" s="16"/>
      <c r="Q305" s="16"/>
    </row>
    <row r="306" spans="1:17" ht="18">
      <c r="A306" s="10">
        <v>298</v>
      </c>
      <c r="B306" s="11" t="s">
        <v>104</v>
      </c>
      <c r="C306" s="11" t="s">
        <v>758</v>
      </c>
      <c r="D306" s="12">
        <v>99710.142300000007</v>
      </c>
      <c r="E306" s="12">
        <v>3776907.1554999999</v>
      </c>
      <c r="F306" s="13">
        <f t="shared" si="4"/>
        <v>3876617.2977999998</v>
      </c>
      <c r="G306" s="14"/>
      <c r="H306" s="14"/>
      <c r="I306" s="16"/>
      <c r="J306" s="16"/>
      <c r="K306" s="16"/>
      <c r="M306" s="14"/>
      <c r="N306" s="14"/>
      <c r="O306" s="16"/>
      <c r="P306" s="16"/>
      <c r="Q306" s="16"/>
    </row>
    <row r="307" spans="1:17" ht="18">
      <c r="A307" s="10">
        <v>299</v>
      </c>
      <c r="B307" s="11" t="s">
        <v>104</v>
      </c>
      <c r="C307" s="11" t="s">
        <v>760</v>
      </c>
      <c r="D307" s="12">
        <v>90075.560899999997</v>
      </c>
      <c r="E307" s="12">
        <v>3411960.1346999998</v>
      </c>
      <c r="F307" s="13">
        <f t="shared" si="4"/>
        <v>3502035.6956000002</v>
      </c>
      <c r="G307" s="14"/>
      <c r="H307" s="14"/>
      <c r="I307" s="16"/>
      <c r="J307" s="16"/>
      <c r="K307" s="16"/>
      <c r="M307" s="14"/>
      <c r="N307" s="14"/>
      <c r="O307" s="16"/>
      <c r="P307" s="16"/>
      <c r="Q307" s="16"/>
    </row>
    <row r="308" spans="1:17" ht="18">
      <c r="A308" s="10">
        <v>300</v>
      </c>
      <c r="B308" s="11" t="s">
        <v>104</v>
      </c>
      <c r="C308" s="11" t="s">
        <v>762</v>
      </c>
      <c r="D308" s="12">
        <v>87658.192500000005</v>
      </c>
      <c r="E308" s="12">
        <v>3320392.9591999999</v>
      </c>
      <c r="F308" s="13">
        <f t="shared" si="4"/>
        <v>3408051.1516999998</v>
      </c>
      <c r="G308" s="14"/>
      <c r="H308" s="14"/>
      <c r="I308" s="16"/>
      <c r="J308" s="16"/>
      <c r="K308" s="16"/>
      <c r="M308" s="14"/>
      <c r="N308" s="14"/>
      <c r="O308" s="16"/>
      <c r="P308" s="16"/>
      <c r="Q308" s="16"/>
    </row>
    <row r="309" spans="1:17" ht="18">
      <c r="A309" s="10">
        <v>301</v>
      </c>
      <c r="B309" s="11" t="s">
        <v>104</v>
      </c>
      <c r="C309" s="11" t="s">
        <v>764</v>
      </c>
      <c r="D309" s="12">
        <v>78089.554300000003</v>
      </c>
      <c r="E309" s="12">
        <v>2957943.7911999999</v>
      </c>
      <c r="F309" s="13">
        <f t="shared" si="4"/>
        <v>3036033.3454999998</v>
      </c>
      <c r="G309" s="14"/>
      <c r="H309" s="14"/>
      <c r="I309" s="16"/>
      <c r="J309" s="16"/>
      <c r="K309" s="16"/>
      <c r="M309" s="14"/>
      <c r="N309" s="14"/>
      <c r="O309" s="16"/>
      <c r="P309" s="16"/>
      <c r="Q309" s="16"/>
    </row>
    <row r="310" spans="1:17" ht="18">
      <c r="A310" s="10">
        <v>302</v>
      </c>
      <c r="B310" s="11" t="s">
        <v>104</v>
      </c>
      <c r="C310" s="11" t="s">
        <v>766</v>
      </c>
      <c r="D310" s="12">
        <v>84648.056899999996</v>
      </c>
      <c r="E310" s="12">
        <v>3206372.4375</v>
      </c>
      <c r="F310" s="13">
        <f t="shared" si="4"/>
        <v>3291020.4944000002</v>
      </c>
      <c r="G310" s="14"/>
      <c r="H310" s="14"/>
      <c r="I310" s="16"/>
      <c r="J310" s="16"/>
      <c r="K310" s="16"/>
      <c r="M310" s="14"/>
      <c r="N310" s="14"/>
      <c r="O310" s="16"/>
      <c r="P310" s="16"/>
      <c r="Q310" s="16"/>
    </row>
    <row r="311" spans="1:17" ht="18">
      <c r="A311" s="10">
        <v>303</v>
      </c>
      <c r="B311" s="11" t="s">
        <v>104</v>
      </c>
      <c r="C311" s="11" t="s">
        <v>768</v>
      </c>
      <c r="D311" s="12">
        <v>99373.782500000001</v>
      </c>
      <c r="E311" s="12">
        <v>3764166.2281999998</v>
      </c>
      <c r="F311" s="13">
        <f t="shared" si="4"/>
        <v>3863540.0107</v>
      </c>
      <c r="G311" s="14"/>
      <c r="H311" s="14"/>
      <c r="I311" s="16"/>
      <c r="J311" s="16"/>
      <c r="K311" s="16"/>
      <c r="M311" s="14"/>
      <c r="N311" s="14"/>
      <c r="O311" s="16"/>
      <c r="P311" s="16"/>
      <c r="Q311" s="16"/>
    </row>
    <row r="312" spans="1:17" ht="18">
      <c r="A312" s="10">
        <v>304</v>
      </c>
      <c r="B312" s="11" t="s">
        <v>104</v>
      </c>
      <c r="C312" s="11" t="s">
        <v>770</v>
      </c>
      <c r="D312" s="12">
        <v>107560.4262</v>
      </c>
      <c r="E312" s="12">
        <v>4074267.0101000001</v>
      </c>
      <c r="F312" s="13">
        <f t="shared" si="4"/>
        <v>4181827.4363000002</v>
      </c>
      <c r="G312" s="14"/>
      <c r="H312" s="14"/>
      <c r="I312" s="16"/>
      <c r="J312" s="16"/>
      <c r="K312" s="16"/>
      <c r="M312" s="14"/>
      <c r="N312" s="14"/>
      <c r="O312" s="16"/>
      <c r="P312" s="16"/>
      <c r="Q312" s="16"/>
    </row>
    <row r="313" spans="1:17" ht="18">
      <c r="A313" s="10">
        <v>305</v>
      </c>
      <c r="B313" s="11" t="s">
        <v>104</v>
      </c>
      <c r="C313" s="11" t="s">
        <v>772</v>
      </c>
      <c r="D313" s="12">
        <v>94238.672399999996</v>
      </c>
      <c r="E313" s="12">
        <v>3569654.0787</v>
      </c>
      <c r="F313" s="13">
        <f t="shared" si="4"/>
        <v>3663892.7511</v>
      </c>
      <c r="G313" s="14"/>
      <c r="H313" s="14"/>
      <c r="I313" s="16"/>
      <c r="J313" s="16"/>
      <c r="K313" s="16"/>
      <c r="M313" s="14"/>
      <c r="N313" s="14"/>
      <c r="O313" s="16"/>
      <c r="P313" s="16"/>
      <c r="Q313" s="16"/>
    </row>
    <row r="314" spans="1:17" ht="18">
      <c r="A314" s="10">
        <v>306</v>
      </c>
      <c r="B314" s="11" t="s">
        <v>104</v>
      </c>
      <c r="C314" s="11" t="s">
        <v>774</v>
      </c>
      <c r="D314" s="12">
        <v>83721.189400000003</v>
      </c>
      <c r="E314" s="12">
        <v>3171263.7472999999</v>
      </c>
      <c r="F314" s="13">
        <f t="shared" si="4"/>
        <v>3254984.9367</v>
      </c>
      <c r="G314" s="14"/>
      <c r="H314" s="14"/>
      <c r="I314" s="16"/>
      <c r="J314" s="16"/>
      <c r="K314" s="16"/>
      <c r="M314" s="14"/>
      <c r="N314" s="14"/>
      <c r="O314" s="16"/>
      <c r="P314" s="16"/>
      <c r="Q314" s="16"/>
    </row>
    <row r="315" spans="1:17" ht="18">
      <c r="A315" s="10">
        <v>307</v>
      </c>
      <c r="B315" s="11" t="s">
        <v>104</v>
      </c>
      <c r="C315" s="11" t="s">
        <v>776</v>
      </c>
      <c r="D315" s="12">
        <v>92081.804099999994</v>
      </c>
      <c r="E315" s="12">
        <v>3487954.3525999999</v>
      </c>
      <c r="F315" s="13">
        <f t="shared" si="4"/>
        <v>3580036.1567000002</v>
      </c>
      <c r="G315" s="14"/>
      <c r="H315" s="14"/>
      <c r="I315" s="16"/>
      <c r="J315" s="16"/>
      <c r="K315" s="16"/>
      <c r="M315" s="14"/>
      <c r="N315" s="14"/>
      <c r="O315" s="16"/>
      <c r="P315" s="16"/>
      <c r="Q315" s="16"/>
    </row>
    <row r="316" spans="1:17" ht="18">
      <c r="A316" s="10">
        <v>308</v>
      </c>
      <c r="B316" s="11" t="s">
        <v>104</v>
      </c>
      <c r="C316" s="11" t="s">
        <v>778</v>
      </c>
      <c r="D316" s="12">
        <v>89575.623900000006</v>
      </c>
      <c r="E316" s="12">
        <v>3393023.0890000002</v>
      </c>
      <c r="F316" s="13">
        <f t="shared" si="4"/>
        <v>3482598.7129000002</v>
      </c>
      <c r="G316" s="14"/>
      <c r="H316" s="14"/>
      <c r="I316" s="16"/>
      <c r="J316" s="16"/>
      <c r="K316" s="16"/>
      <c r="M316" s="14"/>
      <c r="N316" s="14"/>
      <c r="O316" s="16"/>
      <c r="P316" s="16"/>
      <c r="Q316" s="16"/>
    </row>
    <row r="317" spans="1:17" ht="18">
      <c r="A317" s="10">
        <v>309</v>
      </c>
      <c r="B317" s="11" t="s">
        <v>104</v>
      </c>
      <c r="C317" s="11" t="s">
        <v>780</v>
      </c>
      <c r="D317" s="12">
        <v>86642.744000000006</v>
      </c>
      <c r="E317" s="12">
        <v>3281928.9208999998</v>
      </c>
      <c r="F317" s="13">
        <f t="shared" si="4"/>
        <v>3368571.6649000002</v>
      </c>
      <c r="G317" s="14"/>
      <c r="H317" s="14"/>
      <c r="I317" s="16"/>
      <c r="J317" s="16"/>
      <c r="K317" s="16"/>
      <c r="M317" s="14"/>
      <c r="N317" s="14"/>
      <c r="O317" s="16"/>
      <c r="P317" s="16"/>
      <c r="Q317" s="16"/>
    </row>
    <row r="318" spans="1:17" ht="18">
      <c r="A318" s="10">
        <v>310</v>
      </c>
      <c r="B318" s="11" t="s">
        <v>104</v>
      </c>
      <c r="C318" s="11" t="s">
        <v>782</v>
      </c>
      <c r="D318" s="12">
        <v>89630.777799999996</v>
      </c>
      <c r="E318" s="12">
        <v>3395112.2574</v>
      </c>
      <c r="F318" s="13">
        <f t="shared" si="4"/>
        <v>3484743.0351999998</v>
      </c>
      <c r="G318" s="14"/>
      <c r="H318" s="14"/>
      <c r="I318" s="16"/>
      <c r="J318" s="16"/>
      <c r="K318" s="16"/>
      <c r="M318" s="14"/>
      <c r="N318" s="14"/>
      <c r="O318" s="16"/>
      <c r="P318" s="16"/>
      <c r="Q318" s="16"/>
    </row>
    <row r="319" spans="1:17" ht="36">
      <c r="A319" s="10">
        <v>311</v>
      </c>
      <c r="B319" s="11" t="s">
        <v>104</v>
      </c>
      <c r="C319" s="11" t="s">
        <v>784</v>
      </c>
      <c r="D319" s="12">
        <v>90451.605500000005</v>
      </c>
      <c r="E319" s="12">
        <v>3426204.2787000001</v>
      </c>
      <c r="F319" s="13">
        <f t="shared" si="4"/>
        <v>3516655.8842000002</v>
      </c>
      <c r="G319" s="14"/>
      <c r="H319" s="14"/>
      <c r="I319" s="16"/>
      <c r="J319" s="16"/>
      <c r="K319" s="16"/>
      <c r="M319" s="14"/>
      <c r="N319" s="14"/>
      <c r="O319" s="16"/>
      <c r="P319" s="16"/>
      <c r="Q319" s="16"/>
    </row>
    <row r="320" spans="1:17" ht="18">
      <c r="A320" s="10">
        <v>312</v>
      </c>
      <c r="B320" s="11" t="s">
        <v>104</v>
      </c>
      <c r="C320" s="11" t="s">
        <v>786</v>
      </c>
      <c r="D320" s="12">
        <v>96225.133000000002</v>
      </c>
      <c r="E320" s="12">
        <v>3644898.9545</v>
      </c>
      <c r="F320" s="13">
        <f t="shared" si="4"/>
        <v>3741124.0874999999</v>
      </c>
      <c r="G320" s="14"/>
      <c r="H320" s="14"/>
      <c r="I320" s="16"/>
      <c r="J320" s="16"/>
      <c r="K320" s="16"/>
      <c r="M320" s="14"/>
      <c r="N320" s="14"/>
      <c r="O320" s="16"/>
      <c r="P320" s="16"/>
      <c r="Q320" s="16"/>
    </row>
    <row r="321" spans="1:17" ht="18">
      <c r="A321" s="10">
        <v>313</v>
      </c>
      <c r="B321" s="11" t="s">
        <v>104</v>
      </c>
      <c r="C321" s="11" t="s">
        <v>788</v>
      </c>
      <c r="D321" s="12">
        <v>86081.526800000007</v>
      </c>
      <c r="E321" s="12">
        <v>3260670.6513</v>
      </c>
      <c r="F321" s="13">
        <f t="shared" si="4"/>
        <v>3346752.1781000001</v>
      </c>
      <c r="G321" s="14"/>
      <c r="H321" s="14"/>
      <c r="I321" s="16"/>
      <c r="J321" s="16"/>
      <c r="K321" s="16"/>
      <c r="M321" s="14"/>
      <c r="N321" s="14"/>
      <c r="O321" s="16"/>
      <c r="P321" s="16"/>
      <c r="Q321" s="16"/>
    </row>
    <row r="322" spans="1:17" ht="18">
      <c r="A322" s="10">
        <v>314</v>
      </c>
      <c r="B322" s="11" t="s">
        <v>105</v>
      </c>
      <c r="C322" s="11" t="s">
        <v>793</v>
      </c>
      <c r="D322" s="12">
        <v>89893.059899999993</v>
      </c>
      <c r="E322" s="12">
        <v>3405047.2028999999</v>
      </c>
      <c r="F322" s="13">
        <f t="shared" si="4"/>
        <v>3494940.2628000001</v>
      </c>
      <c r="G322" s="14"/>
      <c r="H322" s="14"/>
      <c r="I322" s="16"/>
      <c r="J322" s="16"/>
      <c r="K322" s="16"/>
      <c r="M322" s="14"/>
      <c r="N322" s="14"/>
      <c r="O322" s="16"/>
      <c r="P322" s="16"/>
      <c r="Q322" s="16"/>
    </row>
    <row r="323" spans="1:17" ht="18">
      <c r="A323" s="10">
        <v>315</v>
      </c>
      <c r="B323" s="11" t="s">
        <v>105</v>
      </c>
      <c r="C323" s="11" t="s">
        <v>795</v>
      </c>
      <c r="D323" s="12">
        <v>106317.5318</v>
      </c>
      <c r="E323" s="12">
        <v>4027187.5791000002</v>
      </c>
      <c r="F323" s="13">
        <f t="shared" si="4"/>
        <v>4133505.1109000002</v>
      </c>
      <c r="G323" s="14"/>
      <c r="H323" s="14"/>
      <c r="I323" s="16"/>
      <c r="J323" s="16"/>
      <c r="K323" s="16"/>
      <c r="M323" s="14"/>
      <c r="N323" s="14"/>
      <c r="O323" s="16"/>
      <c r="P323" s="16"/>
      <c r="Q323" s="16"/>
    </row>
    <row r="324" spans="1:17" ht="18">
      <c r="A324" s="10">
        <v>316</v>
      </c>
      <c r="B324" s="11" t="s">
        <v>105</v>
      </c>
      <c r="C324" s="11" t="s">
        <v>797</v>
      </c>
      <c r="D324" s="12">
        <v>131942.9564</v>
      </c>
      <c r="E324" s="12">
        <v>4997849.6153999995</v>
      </c>
      <c r="F324" s="13">
        <f t="shared" si="4"/>
        <v>5129792.5718</v>
      </c>
      <c r="G324" s="14"/>
      <c r="H324" s="14"/>
      <c r="I324" s="16"/>
      <c r="J324" s="16"/>
      <c r="K324" s="16"/>
      <c r="M324" s="14"/>
      <c r="N324" s="14"/>
      <c r="O324" s="16"/>
      <c r="P324" s="16"/>
      <c r="Q324" s="16"/>
    </row>
    <row r="325" spans="1:17" ht="18">
      <c r="A325" s="10">
        <v>317</v>
      </c>
      <c r="B325" s="11" t="s">
        <v>105</v>
      </c>
      <c r="C325" s="11" t="s">
        <v>799</v>
      </c>
      <c r="D325" s="12">
        <v>99799.422600000005</v>
      </c>
      <c r="E325" s="12">
        <v>3780288.9937</v>
      </c>
      <c r="F325" s="13">
        <f t="shared" si="4"/>
        <v>3880088.4163000002</v>
      </c>
      <c r="G325" s="14"/>
      <c r="H325" s="14"/>
      <c r="I325" s="16"/>
      <c r="J325" s="16"/>
      <c r="K325" s="16"/>
      <c r="M325" s="14"/>
      <c r="N325" s="14"/>
      <c r="O325" s="16"/>
      <c r="P325" s="16"/>
      <c r="Q325" s="16"/>
    </row>
    <row r="326" spans="1:17" ht="18">
      <c r="A326" s="10">
        <v>318</v>
      </c>
      <c r="B326" s="11" t="s">
        <v>105</v>
      </c>
      <c r="C326" s="11" t="s">
        <v>801</v>
      </c>
      <c r="D326" s="12">
        <v>85636.610499999995</v>
      </c>
      <c r="E326" s="12">
        <v>3243817.7252000002</v>
      </c>
      <c r="F326" s="13">
        <f t="shared" si="4"/>
        <v>3329454.3357000002</v>
      </c>
      <c r="G326" s="14"/>
      <c r="H326" s="14"/>
      <c r="I326" s="16"/>
      <c r="J326" s="16"/>
      <c r="K326" s="16"/>
      <c r="M326" s="14"/>
      <c r="N326" s="14"/>
      <c r="O326" s="16"/>
      <c r="P326" s="16"/>
      <c r="Q326" s="16"/>
    </row>
    <row r="327" spans="1:17" ht="18">
      <c r="A327" s="10">
        <v>319</v>
      </c>
      <c r="B327" s="11" t="s">
        <v>105</v>
      </c>
      <c r="C327" s="11" t="s">
        <v>803</v>
      </c>
      <c r="D327" s="12">
        <v>84007.240699999995</v>
      </c>
      <c r="E327" s="12">
        <v>3182099.0468000001</v>
      </c>
      <c r="F327" s="13">
        <f t="shared" si="4"/>
        <v>3266106.2875000001</v>
      </c>
      <c r="G327" s="14"/>
      <c r="H327" s="14"/>
      <c r="I327" s="16"/>
      <c r="J327" s="16"/>
      <c r="K327" s="16"/>
      <c r="M327" s="14"/>
      <c r="N327" s="14"/>
      <c r="O327" s="16"/>
      <c r="P327" s="16"/>
      <c r="Q327" s="16"/>
    </row>
    <row r="328" spans="1:17" ht="18">
      <c r="A328" s="10">
        <v>320</v>
      </c>
      <c r="B328" s="11" t="s">
        <v>105</v>
      </c>
      <c r="C328" s="11" t="s">
        <v>805</v>
      </c>
      <c r="D328" s="12">
        <v>117923.10279999999</v>
      </c>
      <c r="E328" s="12">
        <v>4466793.4550999999</v>
      </c>
      <c r="F328" s="13">
        <f t="shared" si="4"/>
        <v>4584716.5579000004</v>
      </c>
      <c r="G328" s="14"/>
      <c r="H328" s="14"/>
      <c r="I328" s="16"/>
      <c r="J328" s="16"/>
      <c r="K328" s="16"/>
      <c r="M328" s="14"/>
      <c r="N328" s="14"/>
      <c r="O328" s="16"/>
      <c r="P328" s="16"/>
      <c r="Q328" s="16"/>
    </row>
    <row r="329" spans="1:17" ht="18">
      <c r="A329" s="10">
        <v>321</v>
      </c>
      <c r="B329" s="11" t="s">
        <v>105</v>
      </c>
      <c r="C329" s="11" t="s">
        <v>807</v>
      </c>
      <c r="D329" s="12">
        <v>98969.205000000002</v>
      </c>
      <c r="E329" s="12">
        <v>3748841.2922999999</v>
      </c>
      <c r="F329" s="13">
        <f t="shared" ref="F329:F392" si="5">D329+E329</f>
        <v>3847810.4972999999</v>
      </c>
      <c r="G329" s="14"/>
      <c r="H329" s="14"/>
      <c r="I329" s="16"/>
      <c r="J329" s="16"/>
      <c r="K329" s="16"/>
      <c r="M329" s="14"/>
      <c r="N329" s="14"/>
      <c r="O329" s="16"/>
      <c r="P329" s="16"/>
      <c r="Q329" s="16"/>
    </row>
    <row r="330" spans="1:17" ht="18">
      <c r="A330" s="10">
        <v>322</v>
      </c>
      <c r="B330" s="11" t="s">
        <v>105</v>
      </c>
      <c r="C330" s="11" t="s">
        <v>809</v>
      </c>
      <c r="D330" s="12">
        <v>86690.455600000001</v>
      </c>
      <c r="E330" s="12">
        <v>3283736.1825000001</v>
      </c>
      <c r="F330" s="13">
        <f t="shared" si="5"/>
        <v>3370426.6381000001</v>
      </c>
      <c r="G330" s="14"/>
      <c r="H330" s="14"/>
      <c r="I330" s="16"/>
      <c r="J330" s="16"/>
      <c r="K330" s="16"/>
      <c r="M330" s="14"/>
      <c r="N330" s="14"/>
      <c r="O330" s="16"/>
      <c r="P330" s="16"/>
      <c r="Q330" s="16"/>
    </row>
    <row r="331" spans="1:17" ht="18">
      <c r="A331" s="10">
        <v>323</v>
      </c>
      <c r="B331" s="11" t="s">
        <v>105</v>
      </c>
      <c r="C331" s="11" t="s">
        <v>811</v>
      </c>
      <c r="D331" s="12">
        <v>91583.747600000002</v>
      </c>
      <c r="E331" s="12">
        <v>3469088.5362</v>
      </c>
      <c r="F331" s="13">
        <f t="shared" si="5"/>
        <v>3560672.2837999999</v>
      </c>
      <c r="G331" s="14"/>
      <c r="H331" s="14"/>
      <c r="I331" s="16"/>
      <c r="J331" s="16"/>
      <c r="K331" s="16"/>
      <c r="M331" s="14"/>
      <c r="N331" s="14"/>
      <c r="O331" s="16"/>
      <c r="P331" s="16"/>
      <c r="Q331" s="16"/>
    </row>
    <row r="332" spans="1:17" ht="18">
      <c r="A332" s="10">
        <v>324</v>
      </c>
      <c r="B332" s="11" t="s">
        <v>105</v>
      </c>
      <c r="C332" s="11" t="s">
        <v>813</v>
      </c>
      <c r="D332" s="12">
        <v>127398.30680000001</v>
      </c>
      <c r="E332" s="12">
        <v>4825703.4386</v>
      </c>
      <c r="F332" s="13">
        <f t="shared" si="5"/>
        <v>4953101.7454000004</v>
      </c>
      <c r="G332" s="14"/>
      <c r="H332" s="14"/>
      <c r="I332" s="16"/>
      <c r="J332" s="16"/>
      <c r="K332" s="16"/>
      <c r="M332" s="14"/>
      <c r="N332" s="14"/>
      <c r="O332" s="16"/>
      <c r="P332" s="16"/>
      <c r="Q332" s="16"/>
    </row>
    <row r="333" spans="1:17" ht="18">
      <c r="A333" s="10">
        <v>325</v>
      </c>
      <c r="B333" s="11" t="s">
        <v>105</v>
      </c>
      <c r="C333" s="11" t="s">
        <v>815</v>
      </c>
      <c r="D333" s="12">
        <v>94193.6639</v>
      </c>
      <c r="E333" s="12">
        <v>3567949.2075999998</v>
      </c>
      <c r="F333" s="13">
        <f t="shared" si="5"/>
        <v>3662142.8714999999</v>
      </c>
      <c r="G333" s="14"/>
      <c r="H333" s="14"/>
      <c r="I333" s="16"/>
      <c r="J333" s="16"/>
      <c r="K333" s="16"/>
      <c r="M333" s="14"/>
      <c r="N333" s="14"/>
      <c r="O333" s="16"/>
      <c r="P333" s="16"/>
      <c r="Q333" s="16"/>
    </row>
    <row r="334" spans="1:17" ht="18">
      <c r="A334" s="10">
        <v>326</v>
      </c>
      <c r="B334" s="11" t="s">
        <v>105</v>
      </c>
      <c r="C334" s="11" t="s">
        <v>817</v>
      </c>
      <c r="D334" s="12">
        <v>79514.806100000002</v>
      </c>
      <c r="E334" s="12">
        <v>3011930.7160999998</v>
      </c>
      <c r="F334" s="13">
        <f t="shared" si="5"/>
        <v>3091445.5222</v>
      </c>
      <c r="G334" s="14"/>
      <c r="H334" s="14"/>
      <c r="I334" s="16"/>
      <c r="J334" s="16"/>
      <c r="K334" s="16"/>
      <c r="M334" s="14"/>
      <c r="N334" s="14"/>
      <c r="O334" s="16"/>
      <c r="P334" s="16"/>
      <c r="Q334" s="16"/>
    </row>
    <row r="335" spans="1:17" ht="18">
      <c r="A335" s="10">
        <v>327</v>
      </c>
      <c r="B335" s="11" t="s">
        <v>105</v>
      </c>
      <c r="C335" s="11" t="s">
        <v>819</v>
      </c>
      <c r="D335" s="12">
        <v>109290.5637</v>
      </c>
      <c r="E335" s="12">
        <v>4139802.6571999998</v>
      </c>
      <c r="F335" s="13">
        <f t="shared" si="5"/>
        <v>4249093.2209000001</v>
      </c>
      <c r="G335" s="14"/>
      <c r="H335" s="14"/>
      <c r="I335" s="16"/>
      <c r="J335" s="16"/>
      <c r="K335" s="16"/>
      <c r="M335" s="14"/>
      <c r="N335" s="14"/>
      <c r="O335" s="16"/>
      <c r="P335" s="16"/>
      <c r="Q335" s="16"/>
    </row>
    <row r="336" spans="1:17" ht="18">
      <c r="A336" s="10">
        <v>328</v>
      </c>
      <c r="B336" s="11" t="s">
        <v>105</v>
      </c>
      <c r="C336" s="11" t="s">
        <v>821</v>
      </c>
      <c r="D336" s="12">
        <v>122923.9054</v>
      </c>
      <c r="E336" s="12">
        <v>4656218.1862000003</v>
      </c>
      <c r="F336" s="13">
        <f t="shared" si="5"/>
        <v>4779142.0915999999</v>
      </c>
      <c r="G336" s="14"/>
      <c r="H336" s="14"/>
      <c r="I336" s="16"/>
      <c r="J336" s="16"/>
      <c r="K336" s="16"/>
      <c r="M336" s="14"/>
      <c r="N336" s="14"/>
      <c r="O336" s="16"/>
      <c r="P336" s="16"/>
      <c r="Q336" s="16"/>
    </row>
    <row r="337" spans="1:17" ht="18">
      <c r="A337" s="10">
        <v>329</v>
      </c>
      <c r="B337" s="11" t="s">
        <v>105</v>
      </c>
      <c r="C337" s="11" t="s">
        <v>823</v>
      </c>
      <c r="D337" s="12">
        <v>90091.385800000004</v>
      </c>
      <c r="E337" s="12">
        <v>3412559.5655999999</v>
      </c>
      <c r="F337" s="13">
        <f t="shared" si="5"/>
        <v>3502650.9514000001</v>
      </c>
      <c r="G337" s="14"/>
      <c r="H337" s="14"/>
      <c r="I337" s="16"/>
      <c r="J337" s="16"/>
      <c r="K337" s="16"/>
      <c r="M337" s="14"/>
      <c r="N337" s="14"/>
      <c r="O337" s="16"/>
      <c r="P337" s="16"/>
      <c r="Q337" s="16"/>
    </row>
    <row r="338" spans="1:17" ht="18">
      <c r="A338" s="10">
        <v>330</v>
      </c>
      <c r="B338" s="11" t="s">
        <v>105</v>
      </c>
      <c r="C338" s="11" t="s">
        <v>825</v>
      </c>
      <c r="D338" s="12">
        <v>95333.763999999996</v>
      </c>
      <c r="E338" s="12">
        <v>3611134.9093999998</v>
      </c>
      <c r="F338" s="13">
        <f t="shared" si="5"/>
        <v>3706468.6734000002</v>
      </c>
      <c r="G338" s="14"/>
      <c r="H338" s="14"/>
      <c r="I338" s="16"/>
      <c r="J338" s="16"/>
      <c r="K338" s="16"/>
      <c r="M338" s="14"/>
      <c r="N338" s="14"/>
      <c r="O338" s="16"/>
      <c r="P338" s="16"/>
      <c r="Q338" s="16"/>
    </row>
    <row r="339" spans="1:17" ht="18">
      <c r="A339" s="10">
        <v>331</v>
      </c>
      <c r="B339" s="11" t="s">
        <v>105</v>
      </c>
      <c r="C339" s="11" t="s">
        <v>827</v>
      </c>
      <c r="D339" s="12">
        <v>99431.449299999993</v>
      </c>
      <c r="E339" s="12">
        <v>3766350.5817</v>
      </c>
      <c r="F339" s="13">
        <f t="shared" si="5"/>
        <v>3865782.031</v>
      </c>
      <c r="G339" s="14"/>
      <c r="H339" s="14"/>
      <c r="I339" s="16"/>
      <c r="J339" s="16"/>
      <c r="K339" s="16"/>
      <c r="M339" s="14"/>
      <c r="N339" s="14"/>
      <c r="O339" s="16"/>
      <c r="P339" s="16"/>
      <c r="Q339" s="16"/>
    </row>
    <row r="340" spans="1:17" ht="18">
      <c r="A340" s="10">
        <v>332</v>
      </c>
      <c r="B340" s="11" t="s">
        <v>105</v>
      </c>
      <c r="C340" s="11" t="s">
        <v>829</v>
      </c>
      <c r="D340" s="12">
        <v>102727.2629</v>
      </c>
      <c r="E340" s="12">
        <v>3891192.2653999999</v>
      </c>
      <c r="F340" s="13">
        <f t="shared" si="5"/>
        <v>3993919.5282999999</v>
      </c>
      <c r="G340" s="14"/>
      <c r="H340" s="14"/>
      <c r="I340" s="16"/>
      <c r="J340" s="16"/>
      <c r="K340" s="16"/>
      <c r="M340" s="14"/>
      <c r="N340" s="14"/>
      <c r="O340" s="16"/>
      <c r="P340" s="16"/>
      <c r="Q340" s="16"/>
    </row>
    <row r="341" spans="1:17" ht="18">
      <c r="A341" s="10">
        <v>333</v>
      </c>
      <c r="B341" s="11" t="s">
        <v>105</v>
      </c>
      <c r="C341" s="11" t="s">
        <v>831</v>
      </c>
      <c r="D341" s="12">
        <v>103615.5132</v>
      </c>
      <c r="E341" s="12">
        <v>3924838.1804999998</v>
      </c>
      <c r="F341" s="13">
        <f t="shared" si="5"/>
        <v>4028453.6937000002</v>
      </c>
      <c r="G341" s="14"/>
      <c r="H341" s="14"/>
      <c r="I341" s="16"/>
      <c r="J341" s="16"/>
      <c r="K341" s="16"/>
      <c r="M341" s="14"/>
      <c r="N341" s="14"/>
      <c r="O341" s="16"/>
      <c r="P341" s="16"/>
      <c r="Q341" s="16"/>
    </row>
    <row r="342" spans="1:17" ht="18">
      <c r="A342" s="10">
        <v>334</v>
      </c>
      <c r="B342" s="11" t="s">
        <v>105</v>
      </c>
      <c r="C342" s="11" t="s">
        <v>833</v>
      </c>
      <c r="D342" s="12">
        <v>97066.959900000002</v>
      </c>
      <c r="E342" s="12">
        <v>3676786.4018999999</v>
      </c>
      <c r="F342" s="13">
        <f t="shared" si="5"/>
        <v>3773853.3618000001</v>
      </c>
      <c r="G342" s="14"/>
      <c r="H342" s="14"/>
      <c r="I342" s="16"/>
      <c r="J342" s="16"/>
      <c r="K342" s="16"/>
      <c r="M342" s="14"/>
      <c r="N342" s="14"/>
      <c r="O342" s="16"/>
      <c r="P342" s="16"/>
      <c r="Q342" s="16"/>
    </row>
    <row r="343" spans="1:17" ht="18">
      <c r="A343" s="10">
        <v>335</v>
      </c>
      <c r="B343" s="11" t="s">
        <v>105</v>
      </c>
      <c r="C343" s="11" t="s">
        <v>835</v>
      </c>
      <c r="D343" s="12">
        <v>89035.554099999994</v>
      </c>
      <c r="E343" s="12">
        <v>3372565.8552000001</v>
      </c>
      <c r="F343" s="13">
        <f t="shared" si="5"/>
        <v>3461601.4092999999</v>
      </c>
      <c r="G343" s="14"/>
      <c r="H343" s="14"/>
      <c r="I343" s="16"/>
      <c r="J343" s="16"/>
      <c r="K343" s="16"/>
      <c r="M343" s="14"/>
      <c r="N343" s="14"/>
      <c r="O343" s="16"/>
      <c r="P343" s="16"/>
      <c r="Q343" s="16"/>
    </row>
    <row r="344" spans="1:17" ht="18">
      <c r="A344" s="10">
        <v>336</v>
      </c>
      <c r="B344" s="11" t="s">
        <v>105</v>
      </c>
      <c r="C344" s="11" t="s">
        <v>837</v>
      </c>
      <c r="D344" s="12">
        <v>109266.079</v>
      </c>
      <c r="E344" s="12">
        <v>4138875.2042</v>
      </c>
      <c r="F344" s="13">
        <f t="shared" si="5"/>
        <v>4248141.2832000004</v>
      </c>
      <c r="G344" s="14"/>
      <c r="H344" s="14"/>
      <c r="I344" s="16"/>
      <c r="J344" s="16"/>
      <c r="K344" s="16"/>
      <c r="M344" s="14"/>
      <c r="N344" s="14"/>
      <c r="O344" s="16"/>
      <c r="P344" s="16"/>
      <c r="Q344" s="16"/>
    </row>
    <row r="345" spans="1:17" ht="18">
      <c r="A345" s="10">
        <v>337</v>
      </c>
      <c r="B345" s="11" t="s">
        <v>105</v>
      </c>
      <c r="C345" s="11" t="s">
        <v>839</v>
      </c>
      <c r="D345" s="12">
        <v>80803.189400000003</v>
      </c>
      <c r="E345" s="12">
        <v>3060733.2140000002</v>
      </c>
      <c r="F345" s="13">
        <f t="shared" si="5"/>
        <v>3141536.4034000002</v>
      </c>
      <c r="G345" s="14"/>
      <c r="H345" s="14"/>
      <c r="I345" s="16"/>
      <c r="J345" s="16"/>
      <c r="K345" s="16"/>
      <c r="M345" s="14"/>
      <c r="N345" s="14"/>
      <c r="O345" s="16"/>
      <c r="P345" s="16"/>
      <c r="Q345" s="16"/>
    </row>
    <row r="346" spans="1:17" ht="18">
      <c r="A346" s="10">
        <v>338</v>
      </c>
      <c r="B346" s="11" t="s">
        <v>105</v>
      </c>
      <c r="C346" s="11" t="s">
        <v>841</v>
      </c>
      <c r="D346" s="12">
        <v>101417.6517</v>
      </c>
      <c r="E346" s="12">
        <v>3841585.6762999999</v>
      </c>
      <c r="F346" s="13">
        <f t="shared" si="5"/>
        <v>3943003.3280000002</v>
      </c>
      <c r="G346" s="14"/>
      <c r="H346" s="14"/>
      <c r="I346" s="16"/>
      <c r="J346" s="16"/>
      <c r="K346" s="16"/>
      <c r="M346" s="14"/>
      <c r="N346" s="14"/>
      <c r="O346" s="16"/>
      <c r="P346" s="16"/>
      <c r="Q346" s="16"/>
    </row>
    <row r="347" spans="1:17" ht="18">
      <c r="A347" s="10">
        <v>339</v>
      </c>
      <c r="B347" s="11" t="s">
        <v>105</v>
      </c>
      <c r="C347" s="11" t="s">
        <v>843</v>
      </c>
      <c r="D347" s="12">
        <v>92238.840200000006</v>
      </c>
      <c r="E347" s="12">
        <v>3493902.7026</v>
      </c>
      <c r="F347" s="13">
        <f t="shared" si="5"/>
        <v>3586141.5427999999</v>
      </c>
      <c r="G347" s="14"/>
      <c r="H347" s="14"/>
      <c r="I347" s="16"/>
      <c r="J347" s="16"/>
      <c r="K347" s="16"/>
      <c r="M347" s="14"/>
      <c r="N347" s="14"/>
      <c r="O347" s="16"/>
      <c r="P347" s="16"/>
      <c r="Q347" s="16"/>
    </row>
    <row r="348" spans="1:17" ht="18">
      <c r="A348" s="10">
        <v>340</v>
      </c>
      <c r="B348" s="11" t="s">
        <v>105</v>
      </c>
      <c r="C348" s="11" t="s">
        <v>845</v>
      </c>
      <c r="D348" s="12">
        <v>85470.782800000001</v>
      </c>
      <c r="E348" s="12">
        <v>3237536.3626999999</v>
      </c>
      <c r="F348" s="13">
        <f t="shared" si="5"/>
        <v>3323007.1455000001</v>
      </c>
      <c r="G348" s="14"/>
      <c r="H348" s="14"/>
      <c r="I348" s="16"/>
      <c r="J348" s="16"/>
      <c r="K348" s="16"/>
      <c r="M348" s="14"/>
      <c r="N348" s="14"/>
      <c r="O348" s="16"/>
      <c r="P348" s="16"/>
      <c r="Q348" s="16"/>
    </row>
    <row r="349" spans="1:17" ht="18">
      <c r="A349" s="10">
        <v>341</v>
      </c>
      <c r="B349" s="11" t="s">
        <v>106</v>
      </c>
      <c r="C349" s="11" t="s">
        <v>850</v>
      </c>
      <c r="D349" s="12">
        <v>160025.94690000001</v>
      </c>
      <c r="E349" s="12">
        <v>6061601.4578</v>
      </c>
      <c r="F349" s="13">
        <f t="shared" si="5"/>
        <v>6221627.4046999998</v>
      </c>
      <c r="G349" s="14"/>
      <c r="H349" s="14"/>
      <c r="I349" s="16"/>
      <c r="J349" s="16"/>
      <c r="K349" s="16"/>
      <c r="M349" s="14"/>
      <c r="N349" s="14"/>
      <c r="O349" s="16"/>
      <c r="P349" s="16"/>
      <c r="Q349" s="16"/>
    </row>
    <row r="350" spans="1:17" ht="18">
      <c r="A350" s="10">
        <v>342</v>
      </c>
      <c r="B350" s="11" t="s">
        <v>106</v>
      </c>
      <c r="C350" s="11" t="s">
        <v>852</v>
      </c>
      <c r="D350" s="12">
        <v>162718.59779999999</v>
      </c>
      <c r="E350" s="12">
        <v>6163596.0217000004</v>
      </c>
      <c r="F350" s="13">
        <f t="shared" si="5"/>
        <v>6326314.6195</v>
      </c>
      <c r="G350" s="14"/>
      <c r="H350" s="14"/>
      <c r="I350" s="16"/>
      <c r="J350" s="16"/>
      <c r="K350" s="16"/>
      <c r="M350" s="14"/>
      <c r="N350" s="14"/>
      <c r="O350" s="16"/>
      <c r="P350" s="16"/>
      <c r="Q350" s="16"/>
    </row>
    <row r="351" spans="1:17" ht="18">
      <c r="A351" s="10">
        <v>343</v>
      </c>
      <c r="B351" s="11" t="s">
        <v>106</v>
      </c>
      <c r="C351" s="11" t="s">
        <v>854</v>
      </c>
      <c r="D351" s="12">
        <v>134662.63399999999</v>
      </c>
      <c r="E351" s="12">
        <v>5100867.92</v>
      </c>
      <c r="F351" s="13">
        <f t="shared" si="5"/>
        <v>5235530.5539999995</v>
      </c>
      <c r="G351" s="14"/>
      <c r="H351" s="14"/>
      <c r="I351" s="16"/>
      <c r="J351" s="16"/>
      <c r="K351" s="16"/>
      <c r="M351" s="14"/>
      <c r="N351" s="14"/>
      <c r="O351" s="16"/>
      <c r="P351" s="16"/>
      <c r="Q351" s="16"/>
    </row>
    <row r="352" spans="1:17" ht="18">
      <c r="A352" s="10">
        <v>344</v>
      </c>
      <c r="B352" s="11" t="s">
        <v>106</v>
      </c>
      <c r="C352" s="11" t="s">
        <v>856</v>
      </c>
      <c r="D352" s="12">
        <v>103688.3017</v>
      </c>
      <c r="E352" s="12">
        <v>3927595.3251</v>
      </c>
      <c r="F352" s="13">
        <f t="shared" si="5"/>
        <v>4031283.6268000002</v>
      </c>
      <c r="G352" s="14"/>
      <c r="H352" s="14"/>
      <c r="I352" s="16"/>
      <c r="J352" s="16"/>
      <c r="K352" s="16"/>
      <c r="M352" s="14"/>
      <c r="N352" s="14"/>
      <c r="O352" s="16"/>
      <c r="P352" s="16"/>
      <c r="Q352" s="16"/>
    </row>
    <row r="353" spans="1:17" ht="18">
      <c r="A353" s="10">
        <v>345</v>
      </c>
      <c r="B353" s="11" t="s">
        <v>106</v>
      </c>
      <c r="C353" s="11" t="s">
        <v>858</v>
      </c>
      <c r="D353" s="12">
        <v>170458.88709999999</v>
      </c>
      <c r="E353" s="12">
        <v>6456789.4086999996</v>
      </c>
      <c r="F353" s="13">
        <f t="shared" si="5"/>
        <v>6627248.2958000004</v>
      </c>
      <c r="G353" s="14"/>
      <c r="H353" s="14"/>
      <c r="I353" s="16"/>
      <c r="J353" s="16"/>
      <c r="K353" s="16"/>
      <c r="M353" s="14"/>
      <c r="N353" s="14"/>
      <c r="O353" s="16"/>
      <c r="P353" s="16"/>
      <c r="Q353" s="16"/>
    </row>
    <row r="354" spans="1:17" ht="18">
      <c r="A354" s="10">
        <v>346</v>
      </c>
      <c r="B354" s="11" t="s">
        <v>106</v>
      </c>
      <c r="C354" s="11" t="s">
        <v>860</v>
      </c>
      <c r="D354" s="12">
        <v>114192.0781</v>
      </c>
      <c r="E354" s="12">
        <v>4325466.4692000002</v>
      </c>
      <c r="F354" s="13">
        <f t="shared" si="5"/>
        <v>4439658.5472999997</v>
      </c>
      <c r="G354" s="14"/>
      <c r="H354" s="14"/>
      <c r="I354" s="16"/>
      <c r="J354" s="16"/>
      <c r="K354" s="16"/>
      <c r="M354" s="14"/>
      <c r="N354" s="14"/>
      <c r="O354" s="16"/>
      <c r="P354" s="16"/>
      <c r="Q354" s="16"/>
    </row>
    <row r="355" spans="1:17" ht="18">
      <c r="A355" s="10">
        <v>347</v>
      </c>
      <c r="B355" s="11" t="s">
        <v>106</v>
      </c>
      <c r="C355" s="11" t="s">
        <v>862</v>
      </c>
      <c r="D355" s="12">
        <v>99575.267500000002</v>
      </c>
      <c r="E355" s="12">
        <v>3771798.2535000001</v>
      </c>
      <c r="F355" s="13">
        <f t="shared" si="5"/>
        <v>3871373.5210000002</v>
      </c>
      <c r="G355" s="14"/>
      <c r="H355" s="14"/>
      <c r="I355" s="16"/>
      <c r="J355" s="16"/>
      <c r="K355" s="16"/>
      <c r="M355" s="14"/>
      <c r="N355" s="14"/>
      <c r="O355" s="16"/>
      <c r="P355" s="16"/>
      <c r="Q355" s="16"/>
    </row>
    <row r="356" spans="1:17" ht="18">
      <c r="A356" s="10">
        <v>348</v>
      </c>
      <c r="B356" s="11" t="s">
        <v>106</v>
      </c>
      <c r="C356" s="11" t="s">
        <v>864</v>
      </c>
      <c r="D356" s="12">
        <v>132677.51519999999</v>
      </c>
      <c r="E356" s="12">
        <v>5025673.8704000004</v>
      </c>
      <c r="F356" s="13">
        <f t="shared" si="5"/>
        <v>5158351.3855999997</v>
      </c>
      <c r="G356" s="14"/>
      <c r="H356" s="14"/>
      <c r="I356" s="16"/>
      <c r="J356" s="16"/>
      <c r="K356" s="16"/>
      <c r="M356" s="14"/>
      <c r="N356" s="14"/>
      <c r="O356" s="16"/>
      <c r="P356" s="16"/>
      <c r="Q356" s="16"/>
    </row>
    <row r="357" spans="1:17" ht="18">
      <c r="A357" s="10">
        <v>349</v>
      </c>
      <c r="B357" s="11" t="s">
        <v>106</v>
      </c>
      <c r="C357" s="11" t="s">
        <v>866</v>
      </c>
      <c r="D357" s="12">
        <v>146357.10070000001</v>
      </c>
      <c r="E357" s="12">
        <v>5543841.0610999996</v>
      </c>
      <c r="F357" s="13">
        <f t="shared" si="5"/>
        <v>5690198.1617999999</v>
      </c>
      <c r="G357" s="14"/>
      <c r="H357" s="14"/>
      <c r="I357" s="16"/>
      <c r="J357" s="16"/>
      <c r="K357" s="16"/>
      <c r="M357" s="14"/>
      <c r="N357" s="14"/>
      <c r="O357" s="16"/>
      <c r="P357" s="16"/>
      <c r="Q357" s="16"/>
    </row>
    <row r="358" spans="1:17" ht="18">
      <c r="A358" s="10">
        <v>350</v>
      </c>
      <c r="B358" s="11" t="s">
        <v>106</v>
      </c>
      <c r="C358" s="11" t="s">
        <v>868</v>
      </c>
      <c r="D358" s="12">
        <v>138263.68369999999</v>
      </c>
      <c r="E358" s="12">
        <v>5237271.5999999996</v>
      </c>
      <c r="F358" s="13">
        <f t="shared" si="5"/>
        <v>5375535.2836999996</v>
      </c>
      <c r="G358" s="14"/>
      <c r="H358" s="14"/>
      <c r="I358" s="16"/>
      <c r="J358" s="16"/>
      <c r="K358" s="16"/>
      <c r="M358" s="14"/>
      <c r="N358" s="14"/>
      <c r="O358" s="16"/>
      <c r="P358" s="16"/>
      <c r="Q358" s="16"/>
    </row>
    <row r="359" spans="1:17" ht="18">
      <c r="A359" s="10">
        <v>351</v>
      </c>
      <c r="B359" s="11" t="s">
        <v>106</v>
      </c>
      <c r="C359" s="11" t="s">
        <v>870</v>
      </c>
      <c r="D359" s="12">
        <v>147618.11069999999</v>
      </c>
      <c r="E359" s="12">
        <v>5591606.6885000002</v>
      </c>
      <c r="F359" s="13">
        <f t="shared" si="5"/>
        <v>5739224.7992000002</v>
      </c>
      <c r="G359" s="14"/>
      <c r="H359" s="14"/>
      <c r="I359" s="16"/>
      <c r="J359" s="16"/>
      <c r="K359" s="16"/>
      <c r="M359" s="14"/>
      <c r="N359" s="14"/>
      <c r="O359" s="16"/>
      <c r="P359" s="16"/>
      <c r="Q359" s="16"/>
    </row>
    <row r="360" spans="1:17" ht="18">
      <c r="A360" s="10">
        <v>352</v>
      </c>
      <c r="B360" s="11" t="s">
        <v>106</v>
      </c>
      <c r="C360" s="11" t="s">
        <v>872</v>
      </c>
      <c r="D360" s="12">
        <v>127567.7427</v>
      </c>
      <c r="E360" s="12">
        <v>4832121.4808999998</v>
      </c>
      <c r="F360" s="13">
        <f t="shared" si="5"/>
        <v>4959689.2236000001</v>
      </c>
      <c r="G360" s="14"/>
      <c r="H360" s="14"/>
      <c r="I360" s="16"/>
      <c r="J360" s="16"/>
      <c r="K360" s="16"/>
      <c r="M360" s="14"/>
      <c r="N360" s="14"/>
      <c r="O360" s="16"/>
      <c r="P360" s="16"/>
      <c r="Q360" s="16"/>
    </row>
    <row r="361" spans="1:17" ht="18">
      <c r="A361" s="10">
        <v>353</v>
      </c>
      <c r="B361" s="11" t="s">
        <v>106</v>
      </c>
      <c r="C361" s="11" t="s">
        <v>874</v>
      </c>
      <c r="D361" s="12">
        <v>110520.5716</v>
      </c>
      <c r="E361" s="12">
        <v>4186393.9635000001</v>
      </c>
      <c r="F361" s="13">
        <f t="shared" si="5"/>
        <v>4296914.5351</v>
      </c>
      <c r="G361" s="14"/>
      <c r="H361" s="14"/>
      <c r="I361" s="16"/>
      <c r="J361" s="16"/>
      <c r="K361" s="16"/>
      <c r="M361" s="14"/>
      <c r="N361" s="14"/>
      <c r="O361" s="16"/>
      <c r="P361" s="16"/>
      <c r="Q361" s="16"/>
    </row>
    <row r="362" spans="1:17" ht="18">
      <c r="A362" s="10">
        <v>354</v>
      </c>
      <c r="B362" s="11" t="s">
        <v>106</v>
      </c>
      <c r="C362" s="11" t="s">
        <v>876</v>
      </c>
      <c r="D362" s="12">
        <v>113799.91250000001</v>
      </c>
      <c r="E362" s="12">
        <v>4310611.6791000003</v>
      </c>
      <c r="F362" s="13">
        <f t="shared" si="5"/>
        <v>4424411.5915999999</v>
      </c>
      <c r="G362" s="14"/>
      <c r="H362" s="14"/>
      <c r="I362" s="16"/>
      <c r="J362" s="16"/>
      <c r="K362" s="16"/>
      <c r="M362" s="14"/>
      <c r="N362" s="14"/>
      <c r="O362" s="16"/>
      <c r="P362" s="16"/>
      <c r="Q362" s="16"/>
    </row>
    <row r="363" spans="1:17" ht="18">
      <c r="A363" s="10">
        <v>355</v>
      </c>
      <c r="B363" s="11" t="s">
        <v>106</v>
      </c>
      <c r="C363" s="11" t="s">
        <v>878</v>
      </c>
      <c r="D363" s="12">
        <v>131734.53899999999</v>
      </c>
      <c r="E363" s="12">
        <v>4989955.0011</v>
      </c>
      <c r="F363" s="13">
        <f t="shared" si="5"/>
        <v>5121689.5400999999</v>
      </c>
      <c r="G363" s="14"/>
      <c r="H363" s="14"/>
      <c r="I363" s="16"/>
      <c r="J363" s="16"/>
      <c r="K363" s="16"/>
      <c r="M363" s="14"/>
      <c r="N363" s="14"/>
      <c r="O363" s="16"/>
      <c r="P363" s="16"/>
      <c r="Q363" s="16"/>
    </row>
    <row r="364" spans="1:17" ht="18">
      <c r="A364" s="10">
        <v>356</v>
      </c>
      <c r="B364" s="11" t="s">
        <v>106</v>
      </c>
      <c r="C364" s="11" t="s">
        <v>880</v>
      </c>
      <c r="D364" s="12">
        <v>102177.72870000001</v>
      </c>
      <c r="E364" s="12">
        <v>3870376.5304</v>
      </c>
      <c r="F364" s="13">
        <f t="shared" si="5"/>
        <v>3972554.2590999999</v>
      </c>
      <c r="G364" s="14"/>
      <c r="H364" s="14"/>
      <c r="I364" s="16"/>
      <c r="J364" s="16"/>
      <c r="K364" s="16"/>
      <c r="M364" s="14"/>
      <c r="N364" s="14"/>
      <c r="O364" s="16"/>
      <c r="P364" s="16"/>
      <c r="Q364" s="16"/>
    </row>
    <row r="365" spans="1:17" ht="18">
      <c r="A365" s="10">
        <v>357</v>
      </c>
      <c r="B365" s="11" t="s">
        <v>106</v>
      </c>
      <c r="C365" s="11" t="s">
        <v>882</v>
      </c>
      <c r="D365" s="12">
        <v>142172.44579999999</v>
      </c>
      <c r="E365" s="12">
        <v>5385331.0784</v>
      </c>
      <c r="F365" s="13">
        <f t="shared" si="5"/>
        <v>5527503.5241999999</v>
      </c>
      <c r="G365" s="14"/>
      <c r="H365" s="14"/>
      <c r="I365" s="16"/>
      <c r="J365" s="16"/>
      <c r="K365" s="16"/>
      <c r="M365" s="14"/>
      <c r="N365" s="14"/>
      <c r="O365" s="16"/>
      <c r="P365" s="16"/>
      <c r="Q365" s="16"/>
    </row>
    <row r="366" spans="1:17" ht="18">
      <c r="A366" s="10">
        <v>358</v>
      </c>
      <c r="B366" s="11" t="s">
        <v>106</v>
      </c>
      <c r="C366" s="11" t="s">
        <v>884</v>
      </c>
      <c r="D366" s="12">
        <v>95627.194399999993</v>
      </c>
      <c r="E366" s="12">
        <v>3622249.7174</v>
      </c>
      <c r="F366" s="13">
        <f t="shared" si="5"/>
        <v>3717876.9117999999</v>
      </c>
      <c r="G366" s="14"/>
      <c r="H366" s="14"/>
      <c r="I366" s="16"/>
      <c r="J366" s="16"/>
      <c r="K366" s="16"/>
      <c r="M366" s="14"/>
      <c r="N366" s="14"/>
      <c r="O366" s="16"/>
      <c r="P366" s="16"/>
      <c r="Q366" s="16"/>
    </row>
    <row r="367" spans="1:17" ht="18">
      <c r="A367" s="10">
        <v>359</v>
      </c>
      <c r="B367" s="11" t="s">
        <v>106</v>
      </c>
      <c r="C367" s="11" t="s">
        <v>886</v>
      </c>
      <c r="D367" s="12">
        <v>126179.961</v>
      </c>
      <c r="E367" s="12">
        <v>4779553.8820000002</v>
      </c>
      <c r="F367" s="13">
        <f t="shared" si="5"/>
        <v>4905733.8430000003</v>
      </c>
      <c r="G367" s="14"/>
      <c r="H367" s="14"/>
      <c r="I367" s="16"/>
      <c r="J367" s="16"/>
      <c r="K367" s="16"/>
      <c r="M367" s="14"/>
      <c r="N367" s="14"/>
      <c r="O367" s="16"/>
      <c r="P367" s="16"/>
      <c r="Q367" s="16"/>
    </row>
    <row r="368" spans="1:17" ht="18">
      <c r="A368" s="10">
        <v>360</v>
      </c>
      <c r="B368" s="11" t="s">
        <v>106</v>
      </c>
      <c r="C368" s="11" t="s">
        <v>888</v>
      </c>
      <c r="D368" s="12">
        <v>105792.69439999999</v>
      </c>
      <c r="E368" s="12">
        <v>4007307.3363999999</v>
      </c>
      <c r="F368" s="13">
        <f t="shared" si="5"/>
        <v>4113100.0307999998</v>
      </c>
      <c r="G368" s="14"/>
      <c r="H368" s="14"/>
      <c r="I368" s="16"/>
      <c r="J368" s="16"/>
      <c r="K368" s="16"/>
      <c r="M368" s="14"/>
      <c r="N368" s="14"/>
      <c r="O368" s="16"/>
      <c r="P368" s="16"/>
      <c r="Q368" s="16"/>
    </row>
    <row r="369" spans="1:17" ht="18">
      <c r="A369" s="10">
        <v>361</v>
      </c>
      <c r="B369" s="11" t="s">
        <v>106</v>
      </c>
      <c r="C369" s="11" t="s">
        <v>890</v>
      </c>
      <c r="D369" s="12">
        <v>134847.0925</v>
      </c>
      <c r="E369" s="12">
        <v>5107854.9999000002</v>
      </c>
      <c r="F369" s="13">
        <f t="shared" si="5"/>
        <v>5242702.0924000004</v>
      </c>
      <c r="G369" s="14"/>
      <c r="H369" s="14"/>
      <c r="I369" s="16"/>
      <c r="J369" s="16"/>
      <c r="K369" s="16"/>
      <c r="M369" s="14"/>
      <c r="N369" s="14"/>
      <c r="O369" s="16"/>
      <c r="P369" s="16"/>
      <c r="Q369" s="16"/>
    </row>
    <row r="370" spans="1:17" ht="18">
      <c r="A370" s="10">
        <v>362</v>
      </c>
      <c r="B370" s="11" t="s">
        <v>106</v>
      </c>
      <c r="C370" s="11" t="s">
        <v>892</v>
      </c>
      <c r="D370" s="12">
        <v>150866.71059999999</v>
      </c>
      <c r="E370" s="12">
        <v>5714659.9724000003</v>
      </c>
      <c r="F370" s="13">
        <f t="shared" si="5"/>
        <v>5865526.6830000002</v>
      </c>
      <c r="G370" s="14"/>
      <c r="H370" s="14"/>
      <c r="I370" s="16"/>
      <c r="J370" s="16"/>
      <c r="K370" s="16"/>
      <c r="M370" s="14"/>
      <c r="N370" s="14"/>
      <c r="O370" s="16"/>
      <c r="P370" s="16"/>
      <c r="Q370" s="16"/>
    </row>
    <row r="371" spans="1:17" ht="18">
      <c r="A371" s="10">
        <v>363</v>
      </c>
      <c r="B371" s="11" t="s">
        <v>106</v>
      </c>
      <c r="C371" s="11" t="s">
        <v>894</v>
      </c>
      <c r="D371" s="12">
        <v>154047.9461</v>
      </c>
      <c r="E371" s="12">
        <v>5835161.5641999999</v>
      </c>
      <c r="F371" s="13">
        <f t="shared" si="5"/>
        <v>5989209.5103000002</v>
      </c>
      <c r="G371" s="14"/>
      <c r="H371" s="14"/>
      <c r="I371" s="16"/>
      <c r="J371" s="16"/>
      <c r="K371" s="16"/>
      <c r="M371" s="14"/>
      <c r="N371" s="14"/>
      <c r="O371" s="16"/>
      <c r="P371" s="16"/>
      <c r="Q371" s="16"/>
    </row>
    <row r="372" spans="1:17" ht="18">
      <c r="A372" s="10">
        <v>364</v>
      </c>
      <c r="B372" s="11" t="s">
        <v>107</v>
      </c>
      <c r="C372" s="11" t="s">
        <v>898</v>
      </c>
      <c r="D372" s="12">
        <v>98855.666500000007</v>
      </c>
      <c r="E372" s="12">
        <v>3744540.5828999998</v>
      </c>
      <c r="F372" s="13">
        <f t="shared" si="5"/>
        <v>3843396.2494000001</v>
      </c>
      <c r="G372" s="14"/>
      <c r="H372" s="14"/>
      <c r="I372" s="16"/>
      <c r="J372" s="16"/>
      <c r="K372" s="16"/>
      <c r="M372" s="14"/>
      <c r="N372" s="14"/>
      <c r="O372" s="16"/>
      <c r="P372" s="16"/>
      <c r="Q372" s="16"/>
    </row>
    <row r="373" spans="1:17" ht="18">
      <c r="A373" s="10">
        <v>365</v>
      </c>
      <c r="B373" s="11" t="s">
        <v>107</v>
      </c>
      <c r="C373" s="11" t="s">
        <v>900</v>
      </c>
      <c r="D373" s="12">
        <v>101254.1823</v>
      </c>
      <c r="E373" s="12">
        <v>3835393.6405000002</v>
      </c>
      <c r="F373" s="13">
        <f t="shared" si="5"/>
        <v>3936647.8228000002</v>
      </c>
      <c r="G373" s="14"/>
      <c r="H373" s="14"/>
      <c r="I373" s="16"/>
      <c r="J373" s="16"/>
      <c r="K373" s="16"/>
      <c r="M373" s="14"/>
      <c r="N373" s="14"/>
      <c r="O373" s="16"/>
      <c r="P373" s="16"/>
      <c r="Q373" s="16"/>
    </row>
    <row r="374" spans="1:17" ht="18">
      <c r="A374" s="10">
        <v>366</v>
      </c>
      <c r="B374" s="11" t="s">
        <v>107</v>
      </c>
      <c r="C374" s="11" t="s">
        <v>901</v>
      </c>
      <c r="D374" s="12">
        <v>92323.865600000005</v>
      </c>
      <c r="E374" s="12">
        <v>3497123.3681000001</v>
      </c>
      <c r="F374" s="13">
        <f t="shared" si="5"/>
        <v>3589447.2337000002</v>
      </c>
      <c r="G374" s="14"/>
      <c r="H374" s="14"/>
      <c r="I374" s="16"/>
      <c r="J374" s="16"/>
      <c r="K374" s="16"/>
      <c r="M374" s="14"/>
      <c r="N374" s="14"/>
      <c r="O374" s="16"/>
      <c r="P374" s="16"/>
      <c r="Q374" s="16"/>
    </row>
    <row r="375" spans="1:17" ht="18">
      <c r="A375" s="10">
        <v>367</v>
      </c>
      <c r="B375" s="11" t="s">
        <v>107</v>
      </c>
      <c r="C375" s="11" t="s">
        <v>903</v>
      </c>
      <c r="D375" s="12">
        <v>100158.6305</v>
      </c>
      <c r="E375" s="12">
        <v>3793895.3796000001</v>
      </c>
      <c r="F375" s="13">
        <f t="shared" si="5"/>
        <v>3894054.0101000001</v>
      </c>
      <c r="G375" s="14"/>
      <c r="H375" s="14"/>
      <c r="I375" s="16"/>
      <c r="J375" s="16"/>
      <c r="K375" s="16"/>
      <c r="M375" s="14"/>
      <c r="N375" s="14"/>
      <c r="O375" s="16"/>
      <c r="P375" s="16"/>
      <c r="Q375" s="16"/>
    </row>
    <row r="376" spans="1:17" ht="18">
      <c r="A376" s="10">
        <v>368</v>
      </c>
      <c r="B376" s="11" t="s">
        <v>107</v>
      </c>
      <c r="C376" s="11" t="s">
        <v>905</v>
      </c>
      <c r="D376" s="12">
        <v>121395.5573</v>
      </c>
      <c r="E376" s="12">
        <v>4598326.0919000003</v>
      </c>
      <c r="F376" s="13">
        <f t="shared" si="5"/>
        <v>4719721.6491999999</v>
      </c>
      <c r="G376" s="14"/>
      <c r="H376" s="14"/>
      <c r="I376" s="16"/>
      <c r="J376" s="16"/>
      <c r="K376" s="16"/>
      <c r="M376" s="14"/>
      <c r="N376" s="14"/>
      <c r="O376" s="16"/>
      <c r="P376" s="16"/>
      <c r="Q376" s="16"/>
    </row>
    <row r="377" spans="1:17" ht="18">
      <c r="A377" s="10">
        <v>369</v>
      </c>
      <c r="B377" s="11" t="s">
        <v>107</v>
      </c>
      <c r="C377" s="11" t="s">
        <v>907</v>
      </c>
      <c r="D377" s="12">
        <v>96716.437600000005</v>
      </c>
      <c r="E377" s="12">
        <v>3663509.0175000001</v>
      </c>
      <c r="F377" s="13">
        <f t="shared" si="5"/>
        <v>3760225.4550999999</v>
      </c>
      <c r="G377" s="14"/>
      <c r="H377" s="14"/>
      <c r="I377" s="16"/>
      <c r="J377" s="16"/>
      <c r="K377" s="16"/>
      <c r="M377" s="14"/>
      <c r="N377" s="14"/>
      <c r="O377" s="16"/>
      <c r="P377" s="16"/>
      <c r="Q377" s="16"/>
    </row>
    <row r="378" spans="1:17" ht="18">
      <c r="A378" s="10">
        <v>370</v>
      </c>
      <c r="B378" s="11" t="s">
        <v>107</v>
      </c>
      <c r="C378" s="11" t="s">
        <v>909</v>
      </c>
      <c r="D378" s="12">
        <v>156110.85010000001</v>
      </c>
      <c r="E378" s="12">
        <v>5913302.0322000002</v>
      </c>
      <c r="F378" s="13">
        <f t="shared" si="5"/>
        <v>6069412.8822999997</v>
      </c>
      <c r="G378" s="14"/>
      <c r="H378" s="14"/>
      <c r="I378" s="16"/>
      <c r="J378" s="16"/>
      <c r="K378" s="16"/>
      <c r="M378" s="14"/>
      <c r="N378" s="14"/>
      <c r="O378" s="16"/>
      <c r="P378" s="16"/>
      <c r="Q378" s="16"/>
    </row>
    <row r="379" spans="1:17" ht="18">
      <c r="A379" s="10">
        <v>371</v>
      </c>
      <c r="B379" s="11" t="s">
        <v>107</v>
      </c>
      <c r="C379" s="11" t="s">
        <v>911</v>
      </c>
      <c r="D379" s="12">
        <v>106360.7867</v>
      </c>
      <c r="E379" s="12">
        <v>4028826.0258999998</v>
      </c>
      <c r="F379" s="13">
        <f t="shared" si="5"/>
        <v>4135186.8125999998</v>
      </c>
      <c r="G379" s="14"/>
      <c r="H379" s="14"/>
      <c r="I379" s="16"/>
      <c r="J379" s="16"/>
      <c r="K379" s="16"/>
      <c r="M379" s="14"/>
      <c r="N379" s="14"/>
      <c r="O379" s="16"/>
      <c r="P379" s="16"/>
      <c r="Q379" s="16"/>
    </row>
    <row r="380" spans="1:17" ht="18">
      <c r="A380" s="10">
        <v>372</v>
      </c>
      <c r="B380" s="11" t="s">
        <v>107</v>
      </c>
      <c r="C380" s="11" t="s">
        <v>913</v>
      </c>
      <c r="D380" s="12">
        <v>114333.717</v>
      </c>
      <c r="E380" s="12">
        <v>4330831.5898000002</v>
      </c>
      <c r="F380" s="13">
        <f t="shared" si="5"/>
        <v>4445165.3068000004</v>
      </c>
      <c r="G380" s="14"/>
      <c r="H380" s="14"/>
      <c r="I380" s="16"/>
      <c r="J380" s="16"/>
      <c r="K380" s="16"/>
      <c r="M380" s="14"/>
      <c r="N380" s="14"/>
      <c r="O380" s="16"/>
      <c r="P380" s="16"/>
      <c r="Q380" s="16"/>
    </row>
    <row r="381" spans="1:17" ht="18">
      <c r="A381" s="10">
        <v>373</v>
      </c>
      <c r="B381" s="11" t="s">
        <v>107</v>
      </c>
      <c r="C381" s="11" t="s">
        <v>915</v>
      </c>
      <c r="D381" s="12">
        <v>115134.478</v>
      </c>
      <c r="E381" s="12">
        <v>4361163.5071999999</v>
      </c>
      <c r="F381" s="13">
        <f t="shared" si="5"/>
        <v>4476297.9852</v>
      </c>
      <c r="G381" s="14"/>
      <c r="H381" s="14"/>
      <c r="I381" s="16"/>
      <c r="J381" s="16"/>
      <c r="K381" s="16"/>
      <c r="M381" s="14"/>
      <c r="N381" s="14"/>
      <c r="O381" s="16"/>
      <c r="P381" s="16"/>
      <c r="Q381" s="16"/>
    </row>
    <row r="382" spans="1:17" ht="18">
      <c r="A382" s="10">
        <v>374</v>
      </c>
      <c r="B382" s="11" t="s">
        <v>107</v>
      </c>
      <c r="C382" s="11" t="s">
        <v>916</v>
      </c>
      <c r="D382" s="12">
        <v>106713.74890000001</v>
      </c>
      <c r="E382" s="12">
        <v>4042195.8338000001</v>
      </c>
      <c r="F382" s="13">
        <f t="shared" si="5"/>
        <v>4148909.5827000001</v>
      </c>
      <c r="G382" s="14"/>
      <c r="H382" s="14"/>
      <c r="I382" s="16"/>
      <c r="J382" s="16"/>
      <c r="K382" s="16"/>
      <c r="M382" s="14"/>
      <c r="N382" s="14"/>
      <c r="O382" s="16"/>
      <c r="P382" s="16"/>
      <c r="Q382" s="16"/>
    </row>
    <row r="383" spans="1:17" ht="18">
      <c r="A383" s="10">
        <v>375</v>
      </c>
      <c r="B383" s="11" t="s">
        <v>107</v>
      </c>
      <c r="C383" s="11" t="s">
        <v>918</v>
      </c>
      <c r="D383" s="12">
        <v>104545.74280000001</v>
      </c>
      <c r="E383" s="12">
        <v>3960074.2230000002</v>
      </c>
      <c r="F383" s="13">
        <f t="shared" si="5"/>
        <v>4064619.9657999999</v>
      </c>
      <c r="G383" s="14"/>
      <c r="H383" s="14"/>
      <c r="I383" s="16"/>
      <c r="J383" s="16"/>
      <c r="K383" s="16"/>
      <c r="M383" s="14"/>
      <c r="N383" s="14"/>
      <c r="O383" s="16"/>
      <c r="P383" s="16"/>
      <c r="Q383" s="16"/>
    </row>
    <row r="384" spans="1:17" ht="18">
      <c r="A384" s="10">
        <v>376</v>
      </c>
      <c r="B384" s="11" t="s">
        <v>107</v>
      </c>
      <c r="C384" s="11" t="s">
        <v>920</v>
      </c>
      <c r="D384" s="12">
        <v>109235.5202</v>
      </c>
      <c r="E384" s="12">
        <v>4137717.6746</v>
      </c>
      <c r="F384" s="13">
        <f t="shared" si="5"/>
        <v>4246953.1947999997</v>
      </c>
      <c r="G384" s="14"/>
      <c r="H384" s="14"/>
      <c r="I384" s="16"/>
      <c r="J384" s="16"/>
      <c r="K384" s="16"/>
      <c r="M384" s="14"/>
      <c r="N384" s="14"/>
      <c r="O384" s="16"/>
      <c r="P384" s="16"/>
      <c r="Q384" s="16"/>
    </row>
    <row r="385" spans="1:17" ht="18">
      <c r="A385" s="10">
        <v>377</v>
      </c>
      <c r="B385" s="11" t="s">
        <v>107</v>
      </c>
      <c r="C385" s="11" t="s">
        <v>922</v>
      </c>
      <c r="D385" s="12">
        <v>97438.574200000003</v>
      </c>
      <c r="E385" s="12">
        <v>3690862.7332000001</v>
      </c>
      <c r="F385" s="13">
        <f t="shared" si="5"/>
        <v>3788301.3073999998</v>
      </c>
      <c r="G385" s="14"/>
      <c r="H385" s="14"/>
      <c r="I385" s="16"/>
      <c r="J385" s="16"/>
      <c r="K385" s="16"/>
      <c r="M385" s="14"/>
      <c r="N385" s="14"/>
      <c r="O385" s="16"/>
      <c r="P385" s="16"/>
      <c r="Q385" s="16"/>
    </row>
    <row r="386" spans="1:17" ht="18">
      <c r="A386" s="10">
        <v>378</v>
      </c>
      <c r="B386" s="11" t="s">
        <v>107</v>
      </c>
      <c r="C386" s="11" t="s">
        <v>924</v>
      </c>
      <c r="D386" s="12">
        <v>96930.116200000004</v>
      </c>
      <c r="E386" s="12">
        <v>3671602.9186999998</v>
      </c>
      <c r="F386" s="13">
        <f t="shared" si="5"/>
        <v>3768533.0348999999</v>
      </c>
      <c r="G386" s="14"/>
      <c r="H386" s="14"/>
      <c r="I386" s="16"/>
      <c r="J386" s="16"/>
      <c r="K386" s="16"/>
      <c r="M386" s="14"/>
      <c r="N386" s="14"/>
      <c r="O386" s="16"/>
      <c r="P386" s="16"/>
      <c r="Q386" s="16"/>
    </row>
    <row r="387" spans="1:17" ht="18">
      <c r="A387" s="10">
        <v>379</v>
      </c>
      <c r="B387" s="11" t="s">
        <v>107</v>
      </c>
      <c r="C387" s="11" t="s">
        <v>926</v>
      </c>
      <c r="D387" s="12">
        <v>104759.2454</v>
      </c>
      <c r="E387" s="12">
        <v>3968161.4577000001</v>
      </c>
      <c r="F387" s="13">
        <f t="shared" si="5"/>
        <v>4072920.7031</v>
      </c>
      <c r="G387" s="14"/>
      <c r="H387" s="14"/>
      <c r="I387" s="16"/>
      <c r="J387" s="16"/>
      <c r="K387" s="16"/>
      <c r="M387" s="14"/>
      <c r="N387" s="14"/>
      <c r="O387" s="16"/>
      <c r="P387" s="16"/>
      <c r="Q387" s="16"/>
    </row>
    <row r="388" spans="1:17" ht="18">
      <c r="A388" s="10">
        <v>380</v>
      </c>
      <c r="B388" s="11" t="s">
        <v>107</v>
      </c>
      <c r="C388" s="11" t="s">
        <v>928</v>
      </c>
      <c r="D388" s="12">
        <v>119627.79610000001</v>
      </c>
      <c r="E388" s="12">
        <v>4531365.3017999995</v>
      </c>
      <c r="F388" s="13">
        <f t="shared" si="5"/>
        <v>4650993.0979000004</v>
      </c>
      <c r="G388" s="14"/>
      <c r="H388" s="14"/>
      <c r="I388" s="16"/>
      <c r="J388" s="16"/>
      <c r="K388" s="16"/>
      <c r="M388" s="14"/>
      <c r="N388" s="14"/>
      <c r="O388" s="16"/>
      <c r="P388" s="16"/>
      <c r="Q388" s="16"/>
    </row>
    <row r="389" spans="1:17" ht="18">
      <c r="A389" s="10">
        <v>381</v>
      </c>
      <c r="B389" s="11" t="s">
        <v>107</v>
      </c>
      <c r="C389" s="11" t="s">
        <v>930</v>
      </c>
      <c r="D389" s="12">
        <v>143825.1102</v>
      </c>
      <c r="E389" s="12">
        <v>5447932.1310000001</v>
      </c>
      <c r="F389" s="13">
        <f t="shared" si="5"/>
        <v>5591757.2412</v>
      </c>
      <c r="G389" s="14"/>
      <c r="H389" s="14"/>
      <c r="I389" s="16"/>
      <c r="J389" s="16"/>
      <c r="K389" s="16"/>
      <c r="M389" s="14"/>
      <c r="N389" s="14"/>
      <c r="O389" s="16"/>
      <c r="P389" s="16"/>
      <c r="Q389" s="16"/>
    </row>
    <row r="390" spans="1:17" ht="18">
      <c r="A390" s="10">
        <v>382</v>
      </c>
      <c r="B390" s="11" t="s">
        <v>107</v>
      </c>
      <c r="C390" s="11" t="s">
        <v>933</v>
      </c>
      <c r="D390" s="12">
        <v>98883.316200000001</v>
      </c>
      <c r="E390" s="12">
        <v>3745587.9207000001</v>
      </c>
      <c r="F390" s="13">
        <f t="shared" si="5"/>
        <v>3844471.2368999999</v>
      </c>
      <c r="G390" s="14"/>
      <c r="H390" s="14"/>
      <c r="I390" s="16"/>
      <c r="J390" s="16"/>
      <c r="K390" s="16"/>
      <c r="M390" s="14"/>
      <c r="N390" s="14"/>
      <c r="O390" s="16"/>
      <c r="P390" s="16"/>
      <c r="Q390" s="16"/>
    </row>
    <row r="391" spans="1:17" ht="18">
      <c r="A391" s="10">
        <v>383</v>
      </c>
      <c r="B391" s="11" t="s">
        <v>107</v>
      </c>
      <c r="C391" s="11" t="s">
        <v>935</v>
      </c>
      <c r="D391" s="12">
        <v>95280.660900000003</v>
      </c>
      <c r="E391" s="12">
        <v>3609123.4238999998</v>
      </c>
      <c r="F391" s="13">
        <f t="shared" si="5"/>
        <v>3704404.0847999998</v>
      </c>
      <c r="G391" s="14"/>
      <c r="H391" s="14"/>
      <c r="I391" s="16"/>
      <c r="J391" s="16"/>
      <c r="K391" s="16"/>
      <c r="M391" s="14"/>
      <c r="N391" s="14"/>
      <c r="O391" s="16"/>
      <c r="P391" s="16"/>
      <c r="Q391" s="16"/>
    </row>
    <row r="392" spans="1:17" ht="36">
      <c r="A392" s="10">
        <v>384</v>
      </c>
      <c r="B392" s="11" t="s">
        <v>107</v>
      </c>
      <c r="C392" s="11" t="s">
        <v>937</v>
      </c>
      <c r="D392" s="12">
        <v>138824.9075</v>
      </c>
      <c r="E392" s="12">
        <v>5258530.1213999996</v>
      </c>
      <c r="F392" s="13">
        <f t="shared" si="5"/>
        <v>5397355.0289000003</v>
      </c>
      <c r="G392" s="14"/>
      <c r="H392" s="14"/>
      <c r="I392" s="16"/>
      <c r="J392" s="16"/>
      <c r="K392" s="16"/>
      <c r="M392" s="14"/>
      <c r="N392" s="14"/>
      <c r="O392" s="16"/>
      <c r="P392" s="16"/>
      <c r="Q392" s="16"/>
    </row>
    <row r="393" spans="1:17" ht="18">
      <c r="A393" s="10">
        <v>385</v>
      </c>
      <c r="B393" s="11" t="s">
        <v>107</v>
      </c>
      <c r="C393" s="11" t="s">
        <v>939</v>
      </c>
      <c r="D393" s="12">
        <v>92393.369600000005</v>
      </c>
      <c r="E393" s="12">
        <v>3499756.1003999999</v>
      </c>
      <c r="F393" s="13">
        <f t="shared" ref="F393:F456" si="6">D393+E393</f>
        <v>3592149.47</v>
      </c>
      <c r="G393" s="14"/>
      <c r="H393" s="14"/>
      <c r="I393" s="16"/>
      <c r="J393" s="16"/>
      <c r="K393" s="16"/>
      <c r="M393" s="14"/>
      <c r="N393" s="14"/>
      <c r="O393" s="16"/>
      <c r="P393" s="16"/>
      <c r="Q393" s="16"/>
    </row>
    <row r="394" spans="1:17" ht="18">
      <c r="A394" s="10">
        <v>386</v>
      </c>
      <c r="B394" s="11" t="s">
        <v>107</v>
      </c>
      <c r="C394" s="11" t="s">
        <v>941</v>
      </c>
      <c r="D394" s="12">
        <v>93243.8364</v>
      </c>
      <c r="E394" s="12">
        <v>3531970.8179000001</v>
      </c>
      <c r="F394" s="13">
        <f t="shared" si="6"/>
        <v>3625214.6543000001</v>
      </c>
      <c r="G394" s="14"/>
      <c r="H394" s="14"/>
      <c r="I394" s="16"/>
      <c r="J394" s="16"/>
      <c r="K394" s="16"/>
      <c r="M394" s="14"/>
      <c r="N394" s="14"/>
      <c r="O394" s="16"/>
      <c r="P394" s="16"/>
      <c r="Q394" s="16"/>
    </row>
    <row r="395" spans="1:17" ht="18">
      <c r="A395" s="10">
        <v>387</v>
      </c>
      <c r="B395" s="11" t="s">
        <v>107</v>
      </c>
      <c r="C395" s="11" t="s">
        <v>943</v>
      </c>
      <c r="D395" s="12">
        <v>120295.7681</v>
      </c>
      <c r="E395" s="12">
        <v>4556667.3267999999</v>
      </c>
      <c r="F395" s="13">
        <f t="shared" si="6"/>
        <v>4676963.0948999999</v>
      </c>
      <c r="G395" s="14"/>
      <c r="H395" s="14"/>
      <c r="I395" s="16"/>
      <c r="J395" s="16"/>
      <c r="K395" s="16"/>
      <c r="M395" s="14"/>
      <c r="N395" s="14"/>
      <c r="O395" s="16"/>
      <c r="P395" s="16"/>
      <c r="Q395" s="16"/>
    </row>
    <row r="396" spans="1:17" ht="18">
      <c r="A396" s="10">
        <v>388</v>
      </c>
      <c r="B396" s="11" t="s">
        <v>107</v>
      </c>
      <c r="C396" s="11" t="s">
        <v>945</v>
      </c>
      <c r="D396" s="12">
        <v>122915.6011</v>
      </c>
      <c r="E396" s="12">
        <v>4655903.6282000002</v>
      </c>
      <c r="F396" s="13">
        <f t="shared" si="6"/>
        <v>4778819.2292999998</v>
      </c>
      <c r="G396" s="14"/>
      <c r="H396" s="14"/>
      <c r="I396" s="16"/>
      <c r="J396" s="16"/>
      <c r="K396" s="16"/>
      <c r="M396" s="14"/>
      <c r="N396" s="14"/>
      <c r="O396" s="16"/>
      <c r="P396" s="16"/>
      <c r="Q396" s="16"/>
    </row>
    <row r="397" spans="1:17" ht="18">
      <c r="A397" s="10">
        <v>389</v>
      </c>
      <c r="B397" s="11" t="s">
        <v>107</v>
      </c>
      <c r="C397" s="11" t="s">
        <v>134</v>
      </c>
      <c r="D397" s="12">
        <v>94254.1198</v>
      </c>
      <c r="E397" s="12">
        <v>3570239.2078999998</v>
      </c>
      <c r="F397" s="13">
        <f t="shared" si="6"/>
        <v>3664493.3276999998</v>
      </c>
      <c r="G397" s="14"/>
      <c r="H397" s="14"/>
      <c r="I397" s="16"/>
      <c r="J397" s="16"/>
      <c r="K397" s="16"/>
      <c r="M397" s="14"/>
      <c r="N397" s="14"/>
      <c r="O397" s="16"/>
      <c r="P397" s="16"/>
      <c r="Q397" s="16"/>
    </row>
    <row r="398" spans="1:17" ht="18">
      <c r="A398" s="10">
        <v>390</v>
      </c>
      <c r="B398" s="11" t="s">
        <v>107</v>
      </c>
      <c r="C398" s="11" t="s">
        <v>136</v>
      </c>
      <c r="D398" s="12">
        <v>92306.2356</v>
      </c>
      <c r="E398" s="12">
        <v>3496455.5650999998</v>
      </c>
      <c r="F398" s="13">
        <f t="shared" si="6"/>
        <v>3588761.8007</v>
      </c>
      <c r="G398" s="14"/>
      <c r="H398" s="14"/>
      <c r="I398" s="16"/>
      <c r="J398" s="16"/>
      <c r="K398" s="16"/>
      <c r="M398" s="14"/>
      <c r="N398" s="14"/>
      <c r="O398" s="16"/>
      <c r="P398" s="16"/>
      <c r="Q398" s="16"/>
    </row>
    <row r="399" spans="1:17" ht="18">
      <c r="A399" s="10">
        <v>391</v>
      </c>
      <c r="B399" s="11" t="s">
        <v>107</v>
      </c>
      <c r="C399" s="11" t="s">
        <v>138</v>
      </c>
      <c r="D399" s="12">
        <v>92389.793300000005</v>
      </c>
      <c r="E399" s="12">
        <v>3499620.6353000002</v>
      </c>
      <c r="F399" s="13">
        <f t="shared" si="6"/>
        <v>3592010.4286000002</v>
      </c>
      <c r="G399" s="14"/>
      <c r="H399" s="14"/>
      <c r="I399" s="16"/>
      <c r="J399" s="16"/>
      <c r="K399" s="16"/>
      <c r="M399" s="14"/>
      <c r="N399" s="14"/>
      <c r="O399" s="16"/>
      <c r="P399" s="16"/>
      <c r="Q399" s="16"/>
    </row>
    <row r="400" spans="1:17" ht="18">
      <c r="A400" s="10">
        <v>392</v>
      </c>
      <c r="B400" s="11" t="s">
        <v>107</v>
      </c>
      <c r="C400" s="11" t="s">
        <v>140</v>
      </c>
      <c r="D400" s="12">
        <v>109497.23729999999</v>
      </c>
      <c r="E400" s="12">
        <v>4147631.2195000001</v>
      </c>
      <c r="F400" s="13">
        <f t="shared" si="6"/>
        <v>4257128.4567999998</v>
      </c>
      <c r="G400" s="14"/>
      <c r="H400" s="14"/>
      <c r="I400" s="16"/>
      <c r="J400" s="16"/>
      <c r="K400" s="16"/>
      <c r="M400" s="14"/>
      <c r="N400" s="14"/>
      <c r="O400" s="16"/>
      <c r="P400" s="16"/>
      <c r="Q400" s="16"/>
    </row>
    <row r="401" spans="1:17" ht="18">
      <c r="A401" s="10">
        <v>393</v>
      </c>
      <c r="B401" s="11" t="s">
        <v>107</v>
      </c>
      <c r="C401" s="11" t="s">
        <v>142</v>
      </c>
      <c r="D401" s="12">
        <v>110353.8317</v>
      </c>
      <c r="E401" s="12">
        <v>4180078.0460999999</v>
      </c>
      <c r="F401" s="13">
        <f t="shared" si="6"/>
        <v>4290431.8777999999</v>
      </c>
      <c r="G401" s="14"/>
      <c r="H401" s="14"/>
      <c r="I401" s="16"/>
      <c r="J401" s="16"/>
      <c r="K401" s="16"/>
      <c r="M401" s="14"/>
      <c r="N401" s="14"/>
      <c r="O401" s="16"/>
      <c r="P401" s="16"/>
      <c r="Q401" s="16"/>
    </row>
    <row r="402" spans="1:17" ht="18">
      <c r="A402" s="10">
        <v>394</v>
      </c>
      <c r="B402" s="11" t="s">
        <v>107</v>
      </c>
      <c r="C402" s="11" t="s">
        <v>113</v>
      </c>
      <c r="D402" s="12">
        <v>190798.8505</v>
      </c>
      <c r="E402" s="12">
        <v>7227244.1639</v>
      </c>
      <c r="F402" s="13">
        <f t="shared" si="6"/>
        <v>7418043.0143999998</v>
      </c>
      <c r="G402" s="14"/>
      <c r="H402" s="14"/>
      <c r="I402" s="16"/>
      <c r="J402" s="16"/>
      <c r="K402" s="16"/>
      <c r="M402" s="14"/>
      <c r="N402" s="14"/>
      <c r="O402" s="16"/>
      <c r="P402" s="16"/>
      <c r="Q402" s="16"/>
    </row>
    <row r="403" spans="1:17" ht="18">
      <c r="A403" s="10">
        <v>395</v>
      </c>
      <c r="B403" s="11" t="s">
        <v>107</v>
      </c>
      <c r="C403" s="11" t="s">
        <v>145</v>
      </c>
      <c r="D403" s="12">
        <v>95566.931400000001</v>
      </c>
      <c r="E403" s="12">
        <v>3619967.0227000001</v>
      </c>
      <c r="F403" s="13">
        <f t="shared" si="6"/>
        <v>3715533.9541000002</v>
      </c>
      <c r="G403" s="14"/>
      <c r="H403" s="14"/>
      <c r="I403" s="16"/>
      <c r="J403" s="16"/>
      <c r="K403" s="16"/>
      <c r="M403" s="14"/>
      <c r="N403" s="14"/>
      <c r="O403" s="16"/>
      <c r="P403" s="16"/>
      <c r="Q403" s="16"/>
    </row>
    <row r="404" spans="1:17" ht="18">
      <c r="A404" s="10">
        <v>396</v>
      </c>
      <c r="B404" s="11" t="s">
        <v>107</v>
      </c>
      <c r="C404" s="11" t="s">
        <v>147</v>
      </c>
      <c r="D404" s="12">
        <v>94579.825100000002</v>
      </c>
      <c r="E404" s="12">
        <v>3582576.5578999999</v>
      </c>
      <c r="F404" s="13">
        <f t="shared" si="6"/>
        <v>3677156.3829999999</v>
      </c>
      <c r="G404" s="14"/>
      <c r="H404" s="14"/>
      <c r="I404" s="16"/>
      <c r="J404" s="16"/>
      <c r="K404" s="16"/>
      <c r="M404" s="14"/>
      <c r="N404" s="14"/>
      <c r="O404" s="16"/>
      <c r="P404" s="16"/>
      <c r="Q404" s="16"/>
    </row>
    <row r="405" spans="1:17" ht="18">
      <c r="A405" s="10">
        <v>397</v>
      </c>
      <c r="B405" s="11" t="s">
        <v>107</v>
      </c>
      <c r="C405" s="11" t="s">
        <v>149</v>
      </c>
      <c r="D405" s="12">
        <v>113214.4461</v>
      </c>
      <c r="E405" s="12">
        <v>4288434.8755000001</v>
      </c>
      <c r="F405" s="13">
        <f t="shared" si="6"/>
        <v>4401649.3216000004</v>
      </c>
      <c r="G405" s="14"/>
      <c r="H405" s="14"/>
      <c r="I405" s="16"/>
      <c r="J405" s="16"/>
      <c r="K405" s="16"/>
      <c r="M405" s="14"/>
      <c r="N405" s="14"/>
      <c r="O405" s="16"/>
      <c r="P405" s="16"/>
      <c r="Q405" s="16"/>
    </row>
    <row r="406" spans="1:17" ht="18">
      <c r="A406" s="10">
        <v>398</v>
      </c>
      <c r="B406" s="11" t="s">
        <v>107</v>
      </c>
      <c r="C406" s="11" t="s">
        <v>151</v>
      </c>
      <c r="D406" s="12">
        <v>93412.830300000001</v>
      </c>
      <c r="E406" s="12">
        <v>3538372.1170000001</v>
      </c>
      <c r="F406" s="13">
        <f t="shared" si="6"/>
        <v>3631784.9473000001</v>
      </c>
      <c r="G406" s="14"/>
      <c r="H406" s="14"/>
      <c r="I406" s="16"/>
      <c r="J406" s="16"/>
      <c r="K406" s="16"/>
      <c r="M406" s="14"/>
      <c r="N406" s="14"/>
      <c r="O406" s="16"/>
      <c r="P406" s="16"/>
      <c r="Q406" s="16"/>
    </row>
    <row r="407" spans="1:17" ht="18">
      <c r="A407" s="10">
        <v>399</v>
      </c>
      <c r="B407" s="11" t="s">
        <v>107</v>
      </c>
      <c r="C407" s="11" t="s">
        <v>153</v>
      </c>
      <c r="D407" s="12">
        <v>118231.01300000001</v>
      </c>
      <c r="E407" s="12">
        <v>4478456.7449000003</v>
      </c>
      <c r="F407" s="13">
        <f t="shared" si="6"/>
        <v>4596687.7578999996</v>
      </c>
      <c r="G407" s="14"/>
      <c r="H407" s="14"/>
      <c r="I407" s="16"/>
      <c r="J407" s="16"/>
      <c r="K407" s="16"/>
      <c r="M407" s="14"/>
      <c r="N407" s="14"/>
      <c r="O407" s="16"/>
      <c r="P407" s="16"/>
      <c r="Q407" s="16"/>
    </row>
    <row r="408" spans="1:17" ht="18">
      <c r="A408" s="10">
        <v>400</v>
      </c>
      <c r="B408" s="11" t="s">
        <v>107</v>
      </c>
      <c r="C408" s="11" t="s">
        <v>155</v>
      </c>
      <c r="D408" s="12">
        <v>103825.7833</v>
      </c>
      <c r="E408" s="12">
        <v>3932802.9728999999</v>
      </c>
      <c r="F408" s="13">
        <f t="shared" si="6"/>
        <v>4036628.7562000002</v>
      </c>
      <c r="G408" s="14"/>
      <c r="H408" s="14"/>
      <c r="I408" s="16"/>
      <c r="J408" s="16"/>
      <c r="K408" s="16"/>
      <c r="M408" s="14"/>
      <c r="N408" s="14"/>
      <c r="O408" s="16"/>
      <c r="P408" s="16"/>
      <c r="Q408" s="16"/>
    </row>
    <row r="409" spans="1:17" ht="18">
      <c r="A409" s="10">
        <v>401</v>
      </c>
      <c r="B409" s="11" t="s">
        <v>107</v>
      </c>
      <c r="C409" s="11" t="s">
        <v>157</v>
      </c>
      <c r="D409" s="12">
        <v>107963.6179</v>
      </c>
      <c r="E409" s="12">
        <v>4089539.4569000001</v>
      </c>
      <c r="F409" s="13">
        <f t="shared" si="6"/>
        <v>4197503.0747999996</v>
      </c>
      <c r="G409" s="14"/>
      <c r="H409" s="14"/>
      <c r="I409" s="16"/>
      <c r="J409" s="16"/>
      <c r="K409" s="16"/>
      <c r="M409" s="14"/>
      <c r="N409" s="14"/>
      <c r="O409" s="16"/>
      <c r="P409" s="16"/>
      <c r="Q409" s="16"/>
    </row>
    <row r="410" spans="1:17" ht="18">
      <c r="A410" s="10">
        <v>402</v>
      </c>
      <c r="B410" s="11" t="s">
        <v>107</v>
      </c>
      <c r="C410" s="11" t="s">
        <v>159</v>
      </c>
      <c r="D410" s="12">
        <v>84994.738400000002</v>
      </c>
      <c r="E410" s="12">
        <v>3219504.3391</v>
      </c>
      <c r="F410" s="13">
        <f t="shared" si="6"/>
        <v>3304499.0775000001</v>
      </c>
      <c r="G410" s="14"/>
      <c r="H410" s="14"/>
      <c r="I410" s="16"/>
      <c r="J410" s="16"/>
      <c r="K410" s="16"/>
      <c r="M410" s="14"/>
      <c r="N410" s="14"/>
      <c r="O410" s="16"/>
      <c r="P410" s="16"/>
      <c r="Q410" s="16"/>
    </row>
    <row r="411" spans="1:17" ht="18">
      <c r="A411" s="10">
        <v>403</v>
      </c>
      <c r="B411" s="11" t="s">
        <v>107</v>
      </c>
      <c r="C411" s="11" t="s">
        <v>161</v>
      </c>
      <c r="D411" s="12">
        <v>93709.717499999999</v>
      </c>
      <c r="E411" s="12">
        <v>3549617.8679999998</v>
      </c>
      <c r="F411" s="13">
        <f t="shared" si="6"/>
        <v>3643327.5855</v>
      </c>
      <c r="G411" s="14"/>
      <c r="H411" s="14"/>
      <c r="I411" s="16"/>
      <c r="J411" s="16"/>
      <c r="K411" s="16"/>
      <c r="M411" s="14"/>
      <c r="N411" s="14"/>
      <c r="O411" s="16"/>
      <c r="P411" s="16"/>
      <c r="Q411" s="16"/>
    </row>
    <row r="412" spans="1:17" ht="18">
      <c r="A412" s="10">
        <v>404</v>
      </c>
      <c r="B412" s="11" t="s">
        <v>107</v>
      </c>
      <c r="C412" s="11" t="s">
        <v>163</v>
      </c>
      <c r="D412" s="12">
        <v>115547.4097</v>
      </c>
      <c r="E412" s="12">
        <v>4376804.8929000003</v>
      </c>
      <c r="F412" s="13">
        <f t="shared" si="6"/>
        <v>4492352.3026000001</v>
      </c>
      <c r="G412" s="14"/>
      <c r="H412" s="14"/>
      <c r="I412" s="16"/>
      <c r="J412" s="16"/>
      <c r="K412" s="16"/>
      <c r="M412" s="14"/>
      <c r="N412" s="14"/>
      <c r="O412" s="16"/>
      <c r="P412" s="16"/>
      <c r="Q412" s="16"/>
    </row>
    <row r="413" spans="1:17" ht="18">
      <c r="A413" s="10">
        <v>405</v>
      </c>
      <c r="B413" s="11" t="s">
        <v>107</v>
      </c>
      <c r="C413" s="11" t="s">
        <v>165</v>
      </c>
      <c r="D413" s="12">
        <v>135094.76</v>
      </c>
      <c r="E413" s="12">
        <v>5117236.3630999997</v>
      </c>
      <c r="F413" s="13">
        <f t="shared" si="6"/>
        <v>5252331.1231000004</v>
      </c>
      <c r="G413" s="14"/>
      <c r="H413" s="14"/>
      <c r="I413" s="16"/>
      <c r="J413" s="16"/>
      <c r="K413" s="16"/>
      <c r="M413" s="14"/>
      <c r="N413" s="14"/>
      <c r="O413" s="16"/>
      <c r="P413" s="16"/>
      <c r="Q413" s="16"/>
    </row>
    <row r="414" spans="1:17" ht="18">
      <c r="A414" s="10">
        <v>406</v>
      </c>
      <c r="B414" s="11" t="s">
        <v>107</v>
      </c>
      <c r="C414" s="11" t="s">
        <v>167</v>
      </c>
      <c r="D414" s="12">
        <v>88163.106700000004</v>
      </c>
      <c r="E414" s="12">
        <v>3339518.5397999999</v>
      </c>
      <c r="F414" s="13">
        <f t="shared" si="6"/>
        <v>3427681.6464999998</v>
      </c>
      <c r="G414" s="14"/>
      <c r="H414" s="14"/>
      <c r="I414" s="16"/>
      <c r="J414" s="16"/>
      <c r="K414" s="16"/>
      <c r="M414" s="14"/>
      <c r="N414" s="14"/>
      <c r="O414" s="16"/>
      <c r="P414" s="16"/>
      <c r="Q414" s="16"/>
    </row>
    <row r="415" spans="1:17" ht="18">
      <c r="A415" s="10">
        <v>407</v>
      </c>
      <c r="B415" s="11" t="s">
        <v>107</v>
      </c>
      <c r="C415" s="11" t="s">
        <v>170</v>
      </c>
      <c r="D415" s="12">
        <v>103667.54090000001</v>
      </c>
      <c r="E415" s="12">
        <v>3926808.9297000002</v>
      </c>
      <c r="F415" s="13">
        <f t="shared" si="6"/>
        <v>4030476.4706000001</v>
      </c>
      <c r="G415" s="14"/>
      <c r="H415" s="14"/>
      <c r="I415" s="16"/>
      <c r="J415" s="16"/>
      <c r="K415" s="16"/>
      <c r="M415" s="14"/>
      <c r="N415" s="14"/>
      <c r="O415" s="16"/>
      <c r="P415" s="16"/>
      <c r="Q415" s="16"/>
    </row>
    <row r="416" spans="1:17" ht="18">
      <c r="A416" s="10">
        <v>408</v>
      </c>
      <c r="B416" s="11" t="s">
        <v>108</v>
      </c>
      <c r="C416" s="11" t="s">
        <v>173</v>
      </c>
      <c r="D416" s="12">
        <v>105341.39169999999</v>
      </c>
      <c r="E416" s="12">
        <v>3990212.5013000001</v>
      </c>
      <c r="F416" s="13">
        <f t="shared" si="6"/>
        <v>4095553.8930000002</v>
      </c>
      <c r="G416" s="14"/>
      <c r="H416" s="14"/>
      <c r="I416" s="16"/>
      <c r="J416" s="16"/>
      <c r="K416" s="16"/>
      <c r="M416" s="14"/>
      <c r="N416" s="14"/>
      <c r="O416" s="16"/>
      <c r="P416" s="16"/>
      <c r="Q416" s="16"/>
    </row>
    <row r="417" spans="1:17" ht="18">
      <c r="A417" s="10">
        <v>409</v>
      </c>
      <c r="B417" s="11" t="s">
        <v>108</v>
      </c>
      <c r="C417" s="11" t="s">
        <v>175</v>
      </c>
      <c r="D417" s="12">
        <v>108548.1284</v>
      </c>
      <c r="E417" s="12">
        <v>4111680.0495000002</v>
      </c>
      <c r="F417" s="13">
        <f t="shared" si="6"/>
        <v>4220228.1778999995</v>
      </c>
      <c r="G417" s="14"/>
      <c r="H417" s="14"/>
      <c r="I417" s="16"/>
      <c r="J417" s="16"/>
      <c r="K417" s="16"/>
      <c r="M417" s="14"/>
      <c r="N417" s="14"/>
      <c r="O417" s="16"/>
      <c r="P417" s="16"/>
      <c r="Q417" s="16"/>
    </row>
    <row r="418" spans="1:17" ht="18">
      <c r="A418" s="10">
        <v>410</v>
      </c>
      <c r="B418" s="11" t="s">
        <v>108</v>
      </c>
      <c r="C418" s="11" t="s">
        <v>177</v>
      </c>
      <c r="D418" s="12">
        <v>118090.1088</v>
      </c>
      <c r="E418" s="12">
        <v>4473119.4528000001</v>
      </c>
      <c r="F418" s="13">
        <f t="shared" si="6"/>
        <v>4591209.5615999997</v>
      </c>
      <c r="G418" s="14"/>
      <c r="H418" s="14"/>
      <c r="I418" s="16"/>
      <c r="J418" s="16"/>
      <c r="K418" s="16"/>
      <c r="M418" s="14"/>
      <c r="N418" s="14"/>
      <c r="O418" s="16"/>
      <c r="P418" s="16"/>
      <c r="Q418" s="16"/>
    </row>
    <row r="419" spans="1:17" ht="18">
      <c r="A419" s="10">
        <v>411</v>
      </c>
      <c r="B419" s="11" t="s">
        <v>108</v>
      </c>
      <c r="C419" s="11" t="s">
        <v>179</v>
      </c>
      <c r="D419" s="12">
        <v>110721.22139999999</v>
      </c>
      <c r="E419" s="12">
        <v>4193994.3522000001</v>
      </c>
      <c r="F419" s="13">
        <f t="shared" si="6"/>
        <v>4304715.5735999998</v>
      </c>
      <c r="G419" s="14"/>
      <c r="H419" s="14"/>
      <c r="I419" s="16"/>
      <c r="J419" s="16"/>
      <c r="K419" s="16"/>
      <c r="M419" s="14"/>
      <c r="N419" s="14"/>
      <c r="O419" s="16"/>
      <c r="P419" s="16"/>
      <c r="Q419" s="16"/>
    </row>
    <row r="420" spans="1:17" ht="18">
      <c r="A420" s="10">
        <v>412</v>
      </c>
      <c r="B420" s="11" t="s">
        <v>108</v>
      </c>
      <c r="C420" s="11" t="s">
        <v>181</v>
      </c>
      <c r="D420" s="12">
        <v>103548.50109999999</v>
      </c>
      <c r="E420" s="12">
        <v>3922299.8350999998</v>
      </c>
      <c r="F420" s="13">
        <f t="shared" si="6"/>
        <v>4025848.3361999998</v>
      </c>
      <c r="G420" s="14"/>
      <c r="H420" s="14"/>
      <c r="I420" s="16"/>
      <c r="J420" s="16"/>
      <c r="K420" s="16"/>
      <c r="M420" s="14"/>
      <c r="N420" s="14"/>
      <c r="O420" s="16"/>
      <c r="P420" s="16"/>
      <c r="Q420" s="16"/>
    </row>
    <row r="421" spans="1:17" ht="18">
      <c r="A421" s="10">
        <v>413</v>
      </c>
      <c r="B421" s="11" t="s">
        <v>108</v>
      </c>
      <c r="C421" s="11" t="s">
        <v>183</v>
      </c>
      <c r="D421" s="12">
        <v>96857.685899999997</v>
      </c>
      <c r="E421" s="12">
        <v>3668859.3434000001</v>
      </c>
      <c r="F421" s="13">
        <f t="shared" si="6"/>
        <v>3765717.0293000001</v>
      </c>
      <c r="G421" s="14"/>
      <c r="H421" s="14"/>
      <c r="I421" s="16"/>
      <c r="J421" s="16"/>
      <c r="K421" s="16"/>
      <c r="M421" s="14"/>
      <c r="N421" s="14"/>
      <c r="O421" s="16"/>
      <c r="P421" s="16"/>
      <c r="Q421" s="16"/>
    </row>
    <row r="422" spans="1:17" ht="18">
      <c r="A422" s="10">
        <v>414</v>
      </c>
      <c r="B422" s="11" t="s">
        <v>108</v>
      </c>
      <c r="C422" s="11" t="s">
        <v>185</v>
      </c>
      <c r="D422" s="12">
        <v>97174.655899999998</v>
      </c>
      <c r="E422" s="12">
        <v>3680865.8045000001</v>
      </c>
      <c r="F422" s="13">
        <f t="shared" si="6"/>
        <v>3778040.4604000002</v>
      </c>
      <c r="G422" s="14"/>
      <c r="H422" s="14"/>
      <c r="I422" s="16"/>
      <c r="J422" s="16"/>
      <c r="K422" s="16"/>
      <c r="M422" s="14"/>
      <c r="N422" s="14"/>
      <c r="O422" s="16"/>
      <c r="P422" s="16"/>
      <c r="Q422" s="16"/>
    </row>
    <row r="423" spans="1:17" ht="18">
      <c r="A423" s="10">
        <v>415</v>
      </c>
      <c r="B423" s="11" t="s">
        <v>108</v>
      </c>
      <c r="C423" s="11" t="s">
        <v>187</v>
      </c>
      <c r="D423" s="12">
        <v>104044.89019999999</v>
      </c>
      <c r="E423" s="12">
        <v>3941102.4948999998</v>
      </c>
      <c r="F423" s="13">
        <f t="shared" si="6"/>
        <v>4045147.3851000001</v>
      </c>
      <c r="G423" s="14"/>
      <c r="H423" s="14"/>
      <c r="I423" s="16"/>
      <c r="J423" s="16"/>
      <c r="K423" s="16"/>
      <c r="M423" s="14"/>
      <c r="N423" s="14"/>
      <c r="O423" s="16"/>
      <c r="P423" s="16"/>
      <c r="Q423" s="16"/>
    </row>
    <row r="424" spans="1:17" ht="18">
      <c r="A424" s="10">
        <v>416</v>
      </c>
      <c r="B424" s="11" t="s">
        <v>108</v>
      </c>
      <c r="C424" s="11" t="s">
        <v>189</v>
      </c>
      <c r="D424" s="12">
        <v>97589.160300000003</v>
      </c>
      <c r="E424" s="12">
        <v>3696566.7614000002</v>
      </c>
      <c r="F424" s="13">
        <f t="shared" si="6"/>
        <v>3794155.9216999998</v>
      </c>
      <c r="G424" s="14"/>
      <c r="H424" s="14"/>
      <c r="I424" s="16"/>
      <c r="J424" s="16"/>
      <c r="K424" s="16"/>
      <c r="M424" s="14"/>
      <c r="N424" s="14"/>
      <c r="O424" s="16"/>
      <c r="P424" s="16"/>
      <c r="Q424" s="16"/>
    </row>
    <row r="425" spans="1:17" ht="18">
      <c r="A425" s="10">
        <v>417</v>
      </c>
      <c r="B425" s="11" t="s">
        <v>108</v>
      </c>
      <c r="C425" s="11" t="s">
        <v>191</v>
      </c>
      <c r="D425" s="12">
        <v>117662.621</v>
      </c>
      <c r="E425" s="12">
        <v>4456926.6996999998</v>
      </c>
      <c r="F425" s="13">
        <f t="shared" si="6"/>
        <v>4574589.3207</v>
      </c>
      <c r="G425" s="14"/>
      <c r="H425" s="14"/>
      <c r="I425" s="16"/>
      <c r="J425" s="16"/>
      <c r="K425" s="16"/>
      <c r="M425" s="14"/>
      <c r="N425" s="14"/>
      <c r="O425" s="16"/>
      <c r="P425" s="16"/>
      <c r="Q425" s="16"/>
    </row>
    <row r="426" spans="1:17" ht="18">
      <c r="A426" s="10">
        <v>418</v>
      </c>
      <c r="B426" s="11" t="s">
        <v>108</v>
      </c>
      <c r="C426" s="11" t="s">
        <v>193</v>
      </c>
      <c r="D426" s="12">
        <v>97108.974000000002</v>
      </c>
      <c r="E426" s="12">
        <v>3678377.8484999998</v>
      </c>
      <c r="F426" s="13">
        <f t="shared" si="6"/>
        <v>3775486.8224999998</v>
      </c>
      <c r="G426" s="14"/>
      <c r="H426" s="14"/>
      <c r="I426" s="16"/>
      <c r="J426" s="16"/>
      <c r="K426" s="16"/>
      <c r="M426" s="14"/>
      <c r="N426" s="14"/>
      <c r="O426" s="16"/>
      <c r="P426" s="16"/>
      <c r="Q426" s="16"/>
    </row>
    <row r="427" spans="1:17" ht="18">
      <c r="A427" s="10">
        <v>419</v>
      </c>
      <c r="B427" s="11" t="s">
        <v>108</v>
      </c>
      <c r="C427" s="11" t="s">
        <v>195</v>
      </c>
      <c r="D427" s="12">
        <v>107856.212</v>
      </c>
      <c r="E427" s="12">
        <v>4085471.0422</v>
      </c>
      <c r="F427" s="13">
        <f t="shared" si="6"/>
        <v>4193327.2541999999</v>
      </c>
      <c r="G427" s="14"/>
      <c r="H427" s="14"/>
      <c r="I427" s="16"/>
      <c r="J427" s="16"/>
      <c r="K427" s="16"/>
      <c r="M427" s="14"/>
      <c r="N427" s="14"/>
      <c r="O427" s="16"/>
      <c r="P427" s="16"/>
      <c r="Q427" s="16"/>
    </row>
    <row r="428" spans="1:17" ht="18">
      <c r="A428" s="10">
        <v>420</v>
      </c>
      <c r="B428" s="11" t="s">
        <v>108</v>
      </c>
      <c r="C428" s="11" t="s">
        <v>197</v>
      </c>
      <c r="D428" s="12">
        <v>117538.81969999999</v>
      </c>
      <c r="E428" s="12">
        <v>4452237.2463999996</v>
      </c>
      <c r="F428" s="13">
        <f t="shared" si="6"/>
        <v>4569776.0661000004</v>
      </c>
      <c r="G428" s="14"/>
      <c r="H428" s="14"/>
      <c r="I428" s="16"/>
      <c r="J428" s="16"/>
      <c r="K428" s="16"/>
      <c r="M428" s="14"/>
      <c r="N428" s="14"/>
      <c r="O428" s="16"/>
      <c r="P428" s="16"/>
      <c r="Q428" s="16"/>
    </row>
    <row r="429" spans="1:17" ht="18">
      <c r="A429" s="10">
        <v>421</v>
      </c>
      <c r="B429" s="11" t="s">
        <v>108</v>
      </c>
      <c r="C429" s="11" t="s">
        <v>199</v>
      </c>
      <c r="D429" s="12">
        <v>117263.98970000001</v>
      </c>
      <c r="E429" s="12">
        <v>4441826.9972999999</v>
      </c>
      <c r="F429" s="13">
        <f t="shared" si="6"/>
        <v>4559090.9869999997</v>
      </c>
      <c r="G429" s="14"/>
      <c r="H429" s="14"/>
      <c r="I429" s="16"/>
      <c r="J429" s="16"/>
      <c r="K429" s="16"/>
      <c r="M429" s="14"/>
      <c r="N429" s="14"/>
      <c r="O429" s="16"/>
      <c r="P429" s="16"/>
      <c r="Q429" s="16"/>
    </row>
    <row r="430" spans="1:17" ht="18">
      <c r="A430" s="10">
        <v>422</v>
      </c>
      <c r="B430" s="11" t="s">
        <v>108</v>
      </c>
      <c r="C430" s="11" t="s">
        <v>201</v>
      </c>
      <c r="D430" s="12">
        <v>102401.41130000001</v>
      </c>
      <c r="E430" s="12">
        <v>3878849.3766999999</v>
      </c>
      <c r="F430" s="13">
        <f t="shared" si="6"/>
        <v>3981250.7880000002</v>
      </c>
      <c r="G430" s="14"/>
      <c r="H430" s="14"/>
      <c r="I430" s="16"/>
      <c r="J430" s="16"/>
      <c r="K430" s="16"/>
      <c r="M430" s="14"/>
      <c r="N430" s="14"/>
      <c r="O430" s="16"/>
      <c r="P430" s="16"/>
      <c r="Q430" s="16"/>
    </row>
    <row r="431" spans="1:17" ht="18">
      <c r="A431" s="10">
        <v>423</v>
      </c>
      <c r="B431" s="11" t="s">
        <v>108</v>
      </c>
      <c r="C431" s="11" t="s">
        <v>203</v>
      </c>
      <c r="D431" s="12">
        <v>115362.90089999999</v>
      </c>
      <c r="E431" s="12">
        <v>4369815.9085999997</v>
      </c>
      <c r="F431" s="13">
        <f t="shared" si="6"/>
        <v>4485178.8095000004</v>
      </c>
      <c r="G431" s="14"/>
      <c r="H431" s="14"/>
      <c r="I431" s="16"/>
      <c r="J431" s="16"/>
      <c r="K431" s="16"/>
      <c r="M431" s="14"/>
      <c r="N431" s="14"/>
      <c r="O431" s="16"/>
      <c r="P431" s="16"/>
      <c r="Q431" s="16"/>
    </row>
    <row r="432" spans="1:17" ht="18">
      <c r="A432" s="10">
        <v>424</v>
      </c>
      <c r="B432" s="11" t="s">
        <v>108</v>
      </c>
      <c r="C432" s="11" t="s">
        <v>205</v>
      </c>
      <c r="D432" s="12">
        <v>119087.5279</v>
      </c>
      <c r="E432" s="12">
        <v>4510900.557</v>
      </c>
      <c r="F432" s="13">
        <f t="shared" si="6"/>
        <v>4629988.0849000001</v>
      </c>
      <c r="G432" s="14"/>
      <c r="H432" s="14"/>
      <c r="I432" s="16"/>
      <c r="J432" s="16"/>
      <c r="K432" s="16"/>
      <c r="M432" s="14"/>
      <c r="N432" s="14"/>
      <c r="O432" s="16"/>
      <c r="P432" s="16"/>
      <c r="Q432" s="16"/>
    </row>
    <row r="433" spans="1:17" ht="18">
      <c r="A433" s="10">
        <v>425</v>
      </c>
      <c r="B433" s="11" t="s">
        <v>108</v>
      </c>
      <c r="C433" s="11" t="s">
        <v>207</v>
      </c>
      <c r="D433" s="12">
        <v>113999.50539999999</v>
      </c>
      <c r="E433" s="12">
        <v>4318172.0338000003</v>
      </c>
      <c r="F433" s="13">
        <f t="shared" si="6"/>
        <v>4432171.5392000005</v>
      </c>
      <c r="G433" s="14"/>
      <c r="H433" s="14"/>
      <c r="I433" s="16"/>
      <c r="J433" s="16"/>
      <c r="K433" s="16"/>
      <c r="M433" s="14"/>
      <c r="N433" s="14"/>
      <c r="O433" s="16"/>
      <c r="P433" s="16"/>
      <c r="Q433" s="16"/>
    </row>
    <row r="434" spans="1:17" ht="18">
      <c r="A434" s="10">
        <v>426</v>
      </c>
      <c r="B434" s="11" t="s">
        <v>108</v>
      </c>
      <c r="C434" s="11" t="s">
        <v>209</v>
      </c>
      <c r="D434" s="12">
        <v>125013.4605</v>
      </c>
      <c r="E434" s="12">
        <v>4735368.1655000001</v>
      </c>
      <c r="F434" s="13">
        <f t="shared" si="6"/>
        <v>4860381.6260000002</v>
      </c>
      <c r="G434" s="14"/>
      <c r="H434" s="14"/>
      <c r="I434" s="16"/>
      <c r="J434" s="16"/>
      <c r="K434" s="16"/>
      <c r="M434" s="14"/>
      <c r="N434" s="14"/>
      <c r="O434" s="16"/>
      <c r="P434" s="16"/>
      <c r="Q434" s="16"/>
    </row>
    <row r="435" spans="1:17" ht="18">
      <c r="A435" s="10">
        <v>427</v>
      </c>
      <c r="B435" s="11" t="s">
        <v>108</v>
      </c>
      <c r="C435" s="11" t="s">
        <v>211</v>
      </c>
      <c r="D435" s="12">
        <v>99551.030400000003</v>
      </c>
      <c r="E435" s="12">
        <v>3770880.1782999998</v>
      </c>
      <c r="F435" s="13">
        <f t="shared" si="6"/>
        <v>3870431.2086999998</v>
      </c>
      <c r="G435" s="14"/>
      <c r="H435" s="14"/>
      <c r="I435" s="16"/>
      <c r="J435" s="16"/>
      <c r="K435" s="16"/>
      <c r="M435" s="14"/>
      <c r="N435" s="14"/>
      <c r="O435" s="16"/>
      <c r="P435" s="16"/>
      <c r="Q435" s="16"/>
    </row>
    <row r="436" spans="1:17" ht="18">
      <c r="A436" s="10">
        <v>428</v>
      </c>
      <c r="B436" s="11" t="s">
        <v>108</v>
      </c>
      <c r="C436" s="11" t="s">
        <v>108</v>
      </c>
      <c r="D436" s="12">
        <v>137108.079</v>
      </c>
      <c r="E436" s="12">
        <v>5193498.6035000002</v>
      </c>
      <c r="F436" s="13">
        <f t="shared" si="6"/>
        <v>5330606.6825000001</v>
      </c>
      <c r="G436" s="14"/>
      <c r="H436" s="14"/>
      <c r="I436" s="16"/>
      <c r="J436" s="16"/>
      <c r="K436" s="16"/>
      <c r="M436" s="14"/>
      <c r="N436" s="14"/>
      <c r="O436" s="16"/>
      <c r="P436" s="16"/>
      <c r="Q436" s="16"/>
    </row>
    <row r="437" spans="1:17" ht="18">
      <c r="A437" s="10">
        <v>429</v>
      </c>
      <c r="B437" s="11" t="s">
        <v>108</v>
      </c>
      <c r="C437" s="11" t="s">
        <v>215</v>
      </c>
      <c r="D437" s="12">
        <v>96475.137600000002</v>
      </c>
      <c r="E437" s="12">
        <v>3654368.8446</v>
      </c>
      <c r="F437" s="13">
        <f t="shared" si="6"/>
        <v>3750843.9822</v>
      </c>
      <c r="G437" s="14"/>
      <c r="H437" s="14"/>
      <c r="I437" s="16"/>
      <c r="J437" s="16"/>
      <c r="K437" s="16"/>
      <c r="M437" s="14"/>
      <c r="N437" s="14"/>
      <c r="O437" s="16"/>
      <c r="P437" s="16"/>
      <c r="Q437" s="16"/>
    </row>
    <row r="438" spans="1:17" ht="18">
      <c r="A438" s="10">
        <v>430</v>
      </c>
      <c r="B438" s="11" t="s">
        <v>108</v>
      </c>
      <c r="C438" s="11" t="s">
        <v>217</v>
      </c>
      <c r="D438" s="12">
        <v>91143.430600000007</v>
      </c>
      <c r="E438" s="12">
        <v>3452409.8291000002</v>
      </c>
      <c r="F438" s="13">
        <f t="shared" si="6"/>
        <v>3543553.2596999998</v>
      </c>
      <c r="G438" s="14"/>
      <c r="H438" s="14"/>
      <c r="I438" s="16"/>
      <c r="J438" s="16"/>
      <c r="K438" s="16"/>
      <c r="M438" s="14"/>
      <c r="N438" s="14"/>
      <c r="O438" s="16"/>
      <c r="P438" s="16"/>
      <c r="Q438" s="16"/>
    </row>
    <row r="439" spans="1:17" ht="18">
      <c r="A439" s="10">
        <v>431</v>
      </c>
      <c r="B439" s="11" t="s">
        <v>108</v>
      </c>
      <c r="C439" s="11" t="s">
        <v>219</v>
      </c>
      <c r="D439" s="12">
        <v>110874.61719999999</v>
      </c>
      <c r="E439" s="12">
        <v>4199804.8092999998</v>
      </c>
      <c r="F439" s="13">
        <f t="shared" si="6"/>
        <v>4310679.4265000001</v>
      </c>
      <c r="G439" s="14"/>
      <c r="H439" s="14"/>
      <c r="I439" s="16"/>
      <c r="J439" s="16"/>
      <c r="K439" s="16"/>
      <c r="M439" s="14"/>
      <c r="N439" s="14"/>
      <c r="O439" s="16"/>
      <c r="P439" s="16"/>
      <c r="Q439" s="16"/>
    </row>
    <row r="440" spans="1:17" ht="18">
      <c r="A440" s="10">
        <v>432</v>
      </c>
      <c r="B440" s="11" t="s">
        <v>108</v>
      </c>
      <c r="C440" s="11" t="s">
        <v>221</v>
      </c>
      <c r="D440" s="12">
        <v>110333.5583</v>
      </c>
      <c r="E440" s="12">
        <v>4179310.1102</v>
      </c>
      <c r="F440" s="13">
        <f t="shared" si="6"/>
        <v>4289643.6684999997</v>
      </c>
      <c r="G440" s="14"/>
      <c r="H440" s="14"/>
      <c r="I440" s="16"/>
      <c r="J440" s="16"/>
      <c r="K440" s="16"/>
      <c r="M440" s="14"/>
      <c r="N440" s="14"/>
      <c r="O440" s="16"/>
      <c r="P440" s="16"/>
      <c r="Q440" s="16"/>
    </row>
    <row r="441" spans="1:17" ht="18">
      <c r="A441" s="10">
        <v>433</v>
      </c>
      <c r="B441" s="11" t="s">
        <v>108</v>
      </c>
      <c r="C441" s="11" t="s">
        <v>223</v>
      </c>
      <c r="D441" s="12">
        <v>104659.30899999999</v>
      </c>
      <c r="E441" s="12">
        <v>3964375.9819</v>
      </c>
      <c r="F441" s="13">
        <f t="shared" si="6"/>
        <v>4069035.2908999999</v>
      </c>
      <c r="G441" s="14"/>
      <c r="H441" s="14"/>
      <c r="I441" s="16"/>
      <c r="J441" s="16"/>
      <c r="K441" s="16"/>
      <c r="M441" s="14"/>
      <c r="N441" s="14"/>
      <c r="O441" s="16"/>
      <c r="P441" s="16"/>
      <c r="Q441" s="16"/>
    </row>
    <row r="442" spans="1:17" ht="18">
      <c r="A442" s="10">
        <v>434</v>
      </c>
      <c r="B442" s="11" t="s">
        <v>108</v>
      </c>
      <c r="C442" s="11" t="s">
        <v>225</v>
      </c>
      <c r="D442" s="12">
        <v>106857.3924</v>
      </c>
      <c r="E442" s="12">
        <v>4047636.8890999998</v>
      </c>
      <c r="F442" s="13">
        <f t="shared" si="6"/>
        <v>4154494.2815</v>
      </c>
      <c r="G442" s="14"/>
      <c r="H442" s="14"/>
      <c r="I442" s="16"/>
      <c r="J442" s="16"/>
      <c r="K442" s="16"/>
      <c r="M442" s="14"/>
      <c r="N442" s="14"/>
      <c r="O442" s="16"/>
      <c r="P442" s="16"/>
      <c r="Q442" s="16"/>
    </row>
    <row r="443" spans="1:17" ht="18">
      <c r="A443" s="10">
        <v>435</v>
      </c>
      <c r="B443" s="11" t="s">
        <v>108</v>
      </c>
      <c r="C443" s="11" t="s">
        <v>227</v>
      </c>
      <c r="D443" s="12">
        <v>90007.539799999999</v>
      </c>
      <c r="E443" s="12">
        <v>3409383.5715999999</v>
      </c>
      <c r="F443" s="13">
        <f t="shared" si="6"/>
        <v>3499391.1113999998</v>
      </c>
      <c r="G443" s="14"/>
      <c r="H443" s="14"/>
      <c r="I443" s="16"/>
      <c r="J443" s="16"/>
      <c r="K443" s="16"/>
      <c r="M443" s="14"/>
      <c r="N443" s="14"/>
      <c r="O443" s="16"/>
      <c r="P443" s="16"/>
      <c r="Q443" s="16"/>
    </row>
    <row r="444" spans="1:17" ht="18">
      <c r="A444" s="10">
        <v>436</v>
      </c>
      <c r="B444" s="11" t="s">
        <v>108</v>
      </c>
      <c r="C444" s="11" t="s">
        <v>229</v>
      </c>
      <c r="D444" s="12">
        <v>107699.7159</v>
      </c>
      <c r="E444" s="12">
        <v>4079543.1464999998</v>
      </c>
      <c r="F444" s="13">
        <f t="shared" si="6"/>
        <v>4187242.8624</v>
      </c>
      <c r="G444" s="14"/>
      <c r="H444" s="14"/>
      <c r="I444" s="16"/>
      <c r="J444" s="16"/>
      <c r="K444" s="16"/>
      <c r="M444" s="14"/>
      <c r="N444" s="14"/>
      <c r="O444" s="16"/>
      <c r="P444" s="16"/>
      <c r="Q444" s="16"/>
    </row>
    <row r="445" spans="1:17" ht="18">
      <c r="A445" s="10">
        <v>437</v>
      </c>
      <c r="B445" s="11" t="s">
        <v>108</v>
      </c>
      <c r="C445" s="11" t="s">
        <v>231</v>
      </c>
      <c r="D445" s="12">
        <v>97151.626099999994</v>
      </c>
      <c r="E445" s="12">
        <v>3679993.4624000001</v>
      </c>
      <c r="F445" s="13">
        <f t="shared" si="6"/>
        <v>3777145.0885000001</v>
      </c>
      <c r="G445" s="14"/>
      <c r="H445" s="14"/>
      <c r="I445" s="16"/>
      <c r="J445" s="16"/>
      <c r="K445" s="16"/>
      <c r="M445" s="14"/>
      <c r="N445" s="14"/>
      <c r="O445" s="16"/>
      <c r="P445" s="16"/>
      <c r="Q445" s="16"/>
    </row>
    <row r="446" spans="1:17" ht="18">
      <c r="A446" s="10">
        <v>438</v>
      </c>
      <c r="B446" s="11" t="s">
        <v>108</v>
      </c>
      <c r="C446" s="11" t="s">
        <v>233</v>
      </c>
      <c r="D446" s="12">
        <v>100657.601</v>
      </c>
      <c r="E446" s="12">
        <v>3812795.8198000002</v>
      </c>
      <c r="F446" s="13">
        <f t="shared" si="6"/>
        <v>3913453.4208</v>
      </c>
      <c r="G446" s="14"/>
      <c r="H446" s="14"/>
      <c r="I446" s="16"/>
      <c r="J446" s="16"/>
      <c r="K446" s="16"/>
      <c r="M446" s="14"/>
      <c r="N446" s="14"/>
      <c r="O446" s="16"/>
      <c r="P446" s="16"/>
      <c r="Q446" s="16"/>
    </row>
    <row r="447" spans="1:17" ht="18">
      <c r="A447" s="10">
        <v>439</v>
      </c>
      <c r="B447" s="11" t="s">
        <v>108</v>
      </c>
      <c r="C447" s="11" t="s">
        <v>235</v>
      </c>
      <c r="D447" s="12">
        <v>108003.5396</v>
      </c>
      <c r="E447" s="12">
        <v>4091051.6438000002</v>
      </c>
      <c r="F447" s="13">
        <f t="shared" si="6"/>
        <v>4199055.1834000004</v>
      </c>
      <c r="G447" s="14"/>
      <c r="H447" s="14"/>
      <c r="I447" s="16"/>
      <c r="J447" s="16"/>
      <c r="K447" s="16"/>
      <c r="M447" s="14"/>
      <c r="N447" s="14"/>
      <c r="O447" s="16"/>
      <c r="P447" s="16"/>
      <c r="Q447" s="16"/>
    </row>
    <row r="448" spans="1:17" ht="18">
      <c r="A448" s="10">
        <v>440</v>
      </c>
      <c r="B448" s="11" t="s">
        <v>108</v>
      </c>
      <c r="C448" s="11" t="s">
        <v>237</v>
      </c>
      <c r="D448" s="12">
        <v>104675.77499999999</v>
      </c>
      <c r="E448" s="12">
        <v>3964999.6954999999</v>
      </c>
      <c r="F448" s="13">
        <f t="shared" si="6"/>
        <v>4069675.4704999998</v>
      </c>
      <c r="G448" s="14"/>
      <c r="H448" s="14"/>
      <c r="I448" s="16"/>
      <c r="J448" s="16"/>
      <c r="K448" s="16"/>
      <c r="M448" s="14"/>
      <c r="N448" s="14"/>
      <c r="O448" s="16"/>
      <c r="P448" s="16"/>
      <c r="Q448" s="16"/>
    </row>
    <row r="449" spans="1:17" ht="18">
      <c r="A449" s="10">
        <v>441</v>
      </c>
      <c r="B449" s="11" t="s">
        <v>108</v>
      </c>
      <c r="C449" s="11" t="s">
        <v>239</v>
      </c>
      <c r="D449" s="12">
        <v>102590.84789999999</v>
      </c>
      <c r="E449" s="12">
        <v>3886025.0208999999</v>
      </c>
      <c r="F449" s="13">
        <f t="shared" si="6"/>
        <v>3988615.8687999998</v>
      </c>
      <c r="G449" s="14"/>
      <c r="H449" s="14"/>
      <c r="I449" s="16"/>
      <c r="J449" s="16"/>
      <c r="K449" s="16"/>
      <c r="M449" s="14"/>
      <c r="N449" s="14"/>
      <c r="O449" s="16"/>
      <c r="P449" s="16"/>
      <c r="Q449" s="16"/>
    </row>
    <row r="450" spans="1:17" ht="18">
      <c r="A450" s="10">
        <v>442</v>
      </c>
      <c r="B450" s="11" t="s">
        <v>109</v>
      </c>
      <c r="C450" s="11" t="s">
        <v>243</v>
      </c>
      <c r="D450" s="12">
        <v>82140.782600000006</v>
      </c>
      <c r="E450" s="12">
        <v>3111399.727</v>
      </c>
      <c r="F450" s="13">
        <f t="shared" si="6"/>
        <v>3193540.5096</v>
      </c>
      <c r="G450" s="14"/>
      <c r="H450" s="14"/>
      <c r="I450" s="16"/>
      <c r="J450" s="16"/>
      <c r="K450" s="16"/>
      <c r="M450" s="14"/>
      <c r="N450" s="14"/>
      <c r="O450" s="16"/>
      <c r="P450" s="16"/>
      <c r="Q450" s="16"/>
    </row>
    <row r="451" spans="1:17" ht="18">
      <c r="A451" s="10">
        <v>443</v>
      </c>
      <c r="B451" s="11" t="s">
        <v>109</v>
      </c>
      <c r="C451" s="11" t="s">
        <v>245</v>
      </c>
      <c r="D451" s="12">
        <v>134214.78599999999</v>
      </c>
      <c r="E451" s="12">
        <v>5083903.9441</v>
      </c>
      <c r="F451" s="13">
        <f t="shared" si="6"/>
        <v>5218118.7301000003</v>
      </c>
      <c r="G451" s="14"/>
      <c r="H451" s="14"/>
      <c r="I451" s="16"/>
      <c r="J451" s="16"/>
      <c r="K451" s="16"/>
      <c r="M451" s="14"/>
      <c r="N451" s="14"/>
      <c r="O451" s="16"/>
      <c r="P451" s="16"/>
      <c r="Q451" s="16"/>
    </row>
    <row r="452" spans="1:17" ht="18">
      <c r="A452" s="10">
        <v>444</v>
      </c>
      <c r="B452" s="11" t="s">
        <v>109</v>
      </c>
      <c r="C452" s="11" t="s">
        <v>247</v>
      </c>
      <c r="D452" s="12">
        <v>113048.0076</v>
      </c>
      <c r="E452" s="12">
        <v>4282130.3722999999</v>
      </c>
      <c r="F452" s="13">
        <f t="shared" si="6"/>
        <v>4395178.3799000001</v>
      </c>
      <c r="G452" s="14"/>
      <c r="H452" s="14"/>
      <c r="I452" s="16"/>
      <c r="J452" s="16"/>
      <c r="K452" s="16"/>
      <c r="M452" s="14"/>
      <c r="N452" s="14"/>
      <c r="O452" s="16"/>
      <c r="P452" s="16"/>
      <c r="Q452" s="16"/>
    </row>
    <row r="453" spans="1:17" ht="18">
      <c r="A453" s="10">
        <v>445</v>
      </c>
      <c r="B453" s="11" t="s">
        <v>109</v>
      </c>
      <c r="C453" s="11" t="s">
        <v>249</v>
      </c>
      <c r="D453" s="12">
        <v>93340.168300000005</v>
      </c>
      <c r="E453" s="12">
        <v>3535619.7609000001</v>
      </c>
      <c r="F453" s="13">
        <f t="shared" si="6"/>
        <v>3628959.9292000001</v>
      </c>
      <c r="G453" s="14"/>
      <c r="H453" s="14"/>
      <c r="I453" s="16"/>
      <c r="J453" s="16"/>
      <c r="K453" s="16"/>
      <c r="M453" s="14"/>
      <c r="N453" s="14"/>
      <c r="O453" s="16"/>
      <c r="P453" s="16"/>
      <c r="Q453" s="16"/>
    </row>
    <row r="454" spans="1:17" ht="18">
      <c r="A454" s="10">
        <v>446</v>
      </c>
      <c r="B454" s="11" t="s">
        <v>109</v>
      </c>
      <c r="C454" s="11" t="s">
        <v>251</v>
      </c>
      <c r="D454" s="12">
        <v>124310.90889999999</v>
      </c>
      <c r="E454" s="12">
        <v>4708756.3065999998</v>
      </c>
      <c r="F454" s="13">
        <f t="shared" si="6"/>
        <v>4833067.2154999999</v>
      </c>
      <c r="G454" s="14"/>
      <c r="H454" s="14"/>
      <c r="I454" s="16"/>
      <c r="J454" s="16"/>
      <c r="K454" s="16"/>
      <c r="M454" s="14"/>
      <c r="N454" s="14"/>
      <c r="O454" s="16"/>
      <c r="P454" s="16"/>
      <c r="Q454" s="16"/>
    </row>
    <row r="455" spans="1:17" ht="18">
      <c r="A455" s="10">
        <v>447</v>
      </c>
      <c r="B455" s="11" t="s">
        <v>109</v>
      </c>
      <c r="C455" s="11" t="s">
        <v>253</v>
      </c>
      <c r="D455" s="12">
        <v>152086.87710000001</v>
      </c>
      <c r="E455" s="12">
        <v>5760878.4966000002</v>
      </c>
      <c r="F455" s="13">
        <f t="shared" si="6"/>
        <v>5912965.3737000003</v>
      </c>
      <c r="G455" s="14"/>
      <c r="H455" s="14"/>
      <c r="I455" s="16"/>
      <c r="J455" s="16"/>
      <c r="K455" s="16"/>
      <c r="M455" s="14"/>
      <c r="N455" s="14"/>
      <c r="O455" s="16"/>
      <c r="P455" s="16"/>
      <c r="Q455" s="16"/>
    </row>
    <row r="456" spans="1:17" ht="18">
      <c r="A456" s="10">
        <v>448</v>
      </c>
      <c r="B456" s="11" t="s">
        <v>109</v>
      </c>
      <c r="C456" s="11" t="s">
        <v>255</v>
      </c>
      <c r="D456" s="12">
        <v>103612.58070000001</v>
      </c>
      <c r="E456" s="12">
        <v>3924727.0981999999</v>
      </c>
      <c r="F456" s="13">
        <f t="shared" si="6"/>
        <v>4028339.6789000002</v>
      </c>
      <c r="G456" s="14"/>
      <c r="H456" s="14"/>
      <c r="I456" s="16"/>
      <c r="J456" s="16"/>
      <c r="K456" s="16"/>
      <c r="M456" s="14"/>
      <c r="N456" s="14"/>
      <c r="O456" s="16"/>
      <c r="P456" s="16"/>
      <c r="Q456" s="16"/>
    </row>
    <row r="457" spans="1:17" ht="18">
      <c r="A457" s="10">
        <v>449</v>
      </c>
      <c r="B457" s="11" t="s">
        <v>109</v>
      </c>
      <c r="C457" s="11" t="s">
        <v>257</v>
      </c>
      <c r="D457" s="12">
        <v>110073.3189</v>
      </c>
      <c r="E457" s="12">
        <v>4169452.5375000001</v>
      </c>
      <c r="F457" s="13">
        <f t="shared" ref="F457:F520" si="7">D457+E457</f>
        <v>4279525.8563999999</v>
      </c>
      <c r="G457" s="14"/>
      <c r="H457" s="14"/>
      <c r="I457" s="16"/>
      <c r="J457" s="16"/>
      <c r="K457" s="16"/>
      <c r="M457" s="14"/>
      <c r="N457" s="14"/>
      <c r="O457" s="16"/>
      <c r="P457" s="16"/>
      <c r="Q457" s="16"/>
    </row>
    <row r="458" spans="1:17" ht="18">
      <c r="A458" s="10">
        <v>450</v>
      </c>
      <c r="B458" s="11" t="s">
        <v>109</v>
      </c>
      <c r="C458" s="11" t="s">
        <v>259</v>
      </c>
      <c r="D458" s="12">
        <v>136745.61470000001</v>
      </c>
      <c r="E458" s="12">
        <v>5179768.8656000001</v>
      </c>
      <c r="F458" s="13">
        <f t="shared" si="7"/>
        <v>5316514.4802999999</v>
      </c>
      <c r="G458" s="14"/>
      <c r="H458" s="14"/>
      <c r="I458" s="16"/>
      <c r="J458" s="16"/>
      <c r="K458" s="16"/>
      <c r="M458" s="14"/>
      <c r="N458" s="14"/>
      <c r="O458" s="16"/>
      <c r="P458" s="16"/>
      <c r="Q458" s="16"/>
    </row>
    <row r="459" spans="1:17" ht="18">
      <c r="A459" s="10">
        <v>451</v>
      </c>
      <c r="B459" s="11" t="s">
        <v>109</v>
      </c>
      <c r="C459" s="11" t="s">
        <v>261</v>
      </c>
      <c r="D459" s="12">
        <v>95216.978300000002</v>
      </c>
      <c r="E459" s="12">
        <v>3606711.1962000001</v>
      </c>
      <c r="F459" s="13">
        <f t="shared" si="7"/>
        <v>3701928.1745000002</v>
      </c>
      <c r="G459" s="14"/>
      <c r="H459" s="14"/>
      <c r="I459" s="16"/>
      <c r="J459" s="16"/>
      <c r="K459" s="16"/>
      <c r="M459" s="14"/>
      <c r="N459" s="14"/>
      <c r="O459" s="16"/>
      <c r="P459" s="16"/>
      <c r="Q459" s="16"/>
    </row>
    <row r="460" spans="1:17" ht="18">
      <c r="A460" s="10">
        <v>452</v>
      </c>
      <c r="B460" s="11" t="s">
        <v>109</v>
      </c>
      <c r="C460" s="11" t="s">
        <v>263</v>
      </c>
      <c r="D460" s="12">
        <v>100573.9792</v>
      </c>
      <c r="E460" s="12">
        <v>3809628.3206000002</v>
      </c>
      <c r="F460" s="13">
        <f t="shared" si="7"/>
        <v>3910202.2998000002</v>
      </c>
      <c r="G460" s="14"/>
      <c r="H460" s="14"/>
      <c r="I460" s="16"/>
      <c r="J460" s="16"/>
      <c r="K460" s="16"/>
      <c r="M460" s="14"/>
      <c r="N460" s="14"/>
      <c r="O460" s="16"/>
      <c r="P460" s="16"/>
      <c r="Q460" s="16"/>
    </row>
    <row r="461" spans="1:17" ht="18">
      <c r="A461" s="10">
        <v>453</v>
      </c>
      <c r="B461" s="11" t="s">
        <v>109</v>
      </c>
      <c r="C461" s="11" t="s">
        <v>265</v>
      </c>
      <c r="D461" s="12">
        <v>110954.9602</v>
      </c>
      <c r="E461" s="12">
        <v>4202848.1113999998</v>
      </c>
      <c r="F461" s="13">
        <f t="shared" si="7"/>
        <v>4313803.0716000004</v>
      </c>
      <c r="G461" s="14"/>
      <c r="H461" s="14"/>
      <c r="I461" s="16"/>
      <c r="J461" s="16"/>
      <c r="K461" s="16"/>
      <c r="M461" s="14"/>
      <c r="N461" s="14"/>
      <c r="O461" s="16"/>
      <c r="P461" s="16"/>
      <c r="Q461" s="16"/>
    </row>
    <row r="462" spans="1:17" ht="18">
      <c r="A462" s="10">
        <v>454</v>
      </c>
      <c r="B462" s="11" t="s">
        <v>109</v>
      </c>
      <c r="C462" s="11" t="s">
        <v>267</v>
      </c>
      <c r="D462" s="12">
        <v>92338.763000000006</v>
      </c>
      <c r="E462" s="12">
        <v>3497687.6645999998</v>
      </c>
      <c r="F462" s="13">
        <f t="shared" si="7"/>
        <v>3590026.4276000001</v>
      </c>
      <c r="G462" s="14"/>
      <c r="H462" s="14"/>
      <c r="I462" s="16"/>
      <c r="J462" s="16"/>
      <c r="K462" s="16"/>
      <c r="M462" s="14"/>
      <c r="N462" s="14"/>
      <c r="O462" s="16"/>
      <c r="P462" s="16"/>
      <c r="Q462" s="16"/>
    </row>
    <row r="463" spans="1:17" ht="18">
      <c r="A463" s="10">
        <v>455</v>
      </c>
      <c r="B463" s="11" t="s">
        <v>109</v>
      </c>
      <c r="C463" s="11" t="s">
        <v>269</v>
      </c>
      <c r="D463" s="12">
        <v>105964.7651</v>
      </c>
      <c r="E463" s="12">
        <v>4013825.1795999999</v>
      </c>
      <c r="F463" s="13">
        <f t="shared" si="7"/>
        <v>4119789.9446999999</v>
      </c>
      <c r="G463" s="14"/>
      <c r="H463" s="14"/>
      <c r="I463" s="16"/>
      <c r="J463" s="16"/>
      <c r="K463" s="16"/>
      <c r="M463" s="14"/>
      <c r="N463" s="14"/>
      <c r="O463" s="16"/>
      <c r="P463" s="16"/>
      <c r="Q463" s="16"/>
    </row>
    <row r="464" spans="1:17" ht="18">
      <c r="A464" s="10">
        <v>456</v>
      </c>
      <c r="B464" s="11" t="s">
        <v>109</v>
      </c>
      <c r="C464" s="11" t="s">
        <v>271</v>
      </c>
      <c r="D464" s="12">
        <v>122591.1997</v>
      </c>
      <c r="E464" s="12">
        <v>4643615.6720000003</v>
      </c>
      <c r="F464" s="13">
        <f t="shared" si="7"/>
        <v>4766206.8717</v>
      </c>
      <c r="G464" s="14"/>
      <c r="H464" s="14"/>
      <c r="I464" s="16"/>
      <c r="J464" s="16"/>
      <c r="K464" s="16"/>
      <c r="M464" s="14"/>
      <c r="N464" s="14"/>
      <c r="O464" s="16"/>
      <c r="P464" s="16"/>
      <c r="Q464" s="16"/>
    </row>
    <row r="465" spans="1:17" ht="18">
      <c r="A465" s="10">
        <v>457</v>
      </c>
      <c r="B465" s="11" t="s">
        <v>109</v>
      </c>
      <c r="C465" s="11" t="s">
        <v>273</v>
      </c>
      <c r="D465" s="12">
        <v>98219.3079</v>
      </c>
      <c r="E465" s="12">
        <v>3720436.0405999999</v>
      </c>
      <c r="F465" s="13">
        <f t="shared" si="7"/>
        <v>3818655.3484999998</v>
      </c>
      <c r="G465" s="14"/>
      <c r="H465" s="14"/>
      <c r="I465" s="16"/>
      <c r="J465" s="16"/>
      <c r="K465" s="16"/>
      <c r="M465" s="14"/>
      <c r="N465" s="14"/>
      <c r="O465" s="16"/>
      <c r="P465" s="16"/>
      <c r="Q465" s="16"/>
    </row>
    <row r="466" spans="1:17" ht="18">
      <c r="A466" s="10">
        <v>458</v>
      </c>
      <c r="B466" s="11" t="s">
        <v>109</v>
      </c>
      <c r="C466" s="11" t="s">
        <v>275</v>
      </c>
      <c r="D466" s="12">
        <v>96792.065100000007</v>
      </c>
      <c r="E466" s="12">
        <v>3666373.6984999999</v>
      </c>
      <c r="F466" s="13">
        <f t="shared" si="7"/>
        <v>3763165.7636000002</v>
      </c>
      <c r="G466" s="14"/>
      <c r="H466" s="14"/>
      <c r="I466" s="16"/>
      <c r="J466" s="16"/>
      <c r="K466" s="16"/>
      <c r="M466" s="14"/>
      <c r="N466" s="14"/>
      <c r="O466" s="16"/>
      <c r="P466" s="16"/>
      <c r="Q466" s="16"/>
    </row>
    <row r="467" spans="1:17" ht="18">
      <c r="A467" s="10">
        <v>459</v>
      </c>
      <c r="B467" s="11" t="s">
        <v>109</v>
      </c>
      <c r="C467" s="11" t="s">
        <v>278</v>
      </c>
      <c r="D467" s="12">
        <v>100445.89750000001</v>
      </c>
      <c r="E467" s="12">
        <v>3804776.7291999999</v>
      </c>
      <c r="F467" s="13">
        <f t="shared" si="7"/>
        <v>3905222.6266999999</v>
      </c>
      <c r="G467" s="14"/>
      <c r="H467" s="14"/>
      <c r="I467" s="16"/>
      <c r="J467" s="16"/>
      <c r="K467" s="16"/>
      <c r="M467" s="14"/>
      <c r="N467" s="14"/>
      <c r="O467" s="16"/>
      <c r="P467" s="16"/>
      <c r="Q467" s="16"/>
    </row>
    <row r="468" spans="1:17" ht="18">
      <c r="A468" s="10">
        <v>460</v>
      </c>
      <c r="B468" s="11" t="s">
        <v>109</v>
      </c>
      <c r="C468" s="11" t="s">
        <v>280</v>
      </c>
      <c r="D468" s="12">
        <v>121526.0984</v>
      </c>
      <c r="E468" s="12">
        <v>4603270.8437000001</v>
      </c>
      <c r="F468" s="13">
        <f t="shared" si="7"/>
        <v>4724796.9420999996</v>
      </c>
      <c r="G468" s="14"/>
      <c r="H468" s="14"/>
      <c r="I468" s="16"/>
      <c r="J468" s="16"/>
      <c r="K468" s="16"/>
      <c r="M468" s="14"/>
      <c r="N468" s="14"/>
      <c r="O468" s="16"/>
      <c r="P468" s="16"/>
      <c r="Q468" s="16"/>
    </row>
    <row r="469" spans="1:17" ht="18">
      <c r="A469" s="10">
        <v>461</v>
      </c>
      <c r="B469" s="11" t="s">
        <v>109</v>
      </c>
      <c r="C469" s="11" t="s">
        <v>282</v>
      </c>
      <c r="D469" s="12">
        <v>93384.404999999999</v>
      </c>
      <c r="E469" s="12">
        <v>3537295.4001000002</v>
      </c>
      <c r="F469" s="13">
        <f t="shared" si="7"/>
        <v>3630679.8051</v>
      </c>
      <c r="G469" s="14"/>
      <c r="H469" s="14"/>
      <c r="I469" s="16"/>
      <c r="J469" s="16"/>
      <c r="K469" s="16"/>
      <c r="M469" s="14"/>
      <c r="N469" s="14"/>
      <c r="O469" s="16"/>
      <c r="P469" s="16"/>
      <c r="Q469" s="16"/>
    </row>
    <row r="470" spans="1:17" ht="18">
      <c r="A470" s="10">
        <v>462</v>
      </c>
      <c r="B470" s="11" t="s">
        <v>109</v>
      </c>
      <c r="C470" s="11" t="s">
        <v>284</v>
      </c>
      <c r="D470" s="12">
        <v>111542.8034</v>
      </c>
      <c r="E470" s="12">
        <v>4225114.9472000003</v>
      </c>
      <c r="F470" s="13">
        <f t="shared" si="7"/>
        <v>4336657.7505999999</v>
      </c>
      <c r="G470" s="14"/>
      <c r="H470" s="14"/>
      <c r="I470" s="16"/>
      <c r="J470" s="16"/>
      <c r="K470" s="16"/>
      <c r="M470" s="14"/>
      <c r="N470" s="14"/>
      <c r="O470" s="16"/>
      <c r="P470" s="16"/>
      <c r="Q470" s="16"/>
    </row>
    <row r="471" spans="1:17" ht="18">
      <c r="A471" s="10">
        <v>463</v>
      </c>
      <c r="B471" s="11" t="s">
        <v>110</v>
      </c>
      <c r="C471" s="11" t="s">
        <v>288</v>
      </c>
      <c r="D471" s="12">
        <v>119143.72659999999</v>
      </c>
      <c r="E471" s="12">
        <v>4513029.3</v>
      </c>
      <c r="F471" s="13">
        <f t="shared" si="7"/>
        <v>4632173.0266000004</v>
      </c>
      <c r="G471" s="14"/>
      <c r="H471" s="14"/>
      <c r="I471" s="16"/>
      <c r="J471" s="16"/>
      <c r="K471" s="16"/>
      <c r="M471" s="14"/>
      <c r="N471" s="14"/>
      <c r="O471" s="16"/>
      <c r="P471" s="16"/>
      <c r="Q471" s="16"/>
    </row>
    <row r="472" spans="1:17" ht="18">
      <c r="A472" s="10">
        <v>464</v>
      </c>
      <c r="B472" s="11" t="s">
        <v>110</v>
      </c>
      <c r="C472" s="11" t="s">
        <v>290</v>
      </c>
      <c r="D472" s="12">
        <v>105349.9409</v>
      </c>
      <c r="E472" s="12">
        <v>3990536.3355999999</v>
      </c>
      <c r="F472" s="13">
        <f t="shared" si="7"/>
        <v>4095886.2765000002</v>
      </c>
      <c r="G472" s="14"/>
      <c r="H472" s="14"/>
      <c r="I472" s="16"/>
      <c r="J472" s="16"/>
      <c r="K472" s="16"/>
      <c r="M472" s="14"/>
      <c r="N472" s="14"/>
      <c r="O472" s="16"/>
      <c r="P472" s="16"/>
      <c r="Q472" s="16"/>
    </row>
    <row r="473" spans="1:17" ht="18">
      <c r="A473" s="10">
        <v>465</v>
      </c>
      <c r="B473" s="11" t="s">
        <v>110</v>
      </c>
      <c r="C473" s="11" t="s">
        <v>292</v>
      </c>
      <c r="D473" s="12">
        <v>132956.7309</v>
      </c>
      <c r="E473" s="12">
        <v>5036250.2445</v>
      </c>
      <c r="F473" s="13">
        <f t="shared" si="7"/>
        <v>5169206.9753999999</v>
      </c>
      <c r="G473" s="14"/>
      <c r="H473" s="14"/>
      <c r="I473" s="16"/>
      <c r="J473" s="16"/>
      <c r="K473" s="16"/>
      <c r="M473" s="14"/>
      <c r="N473" s="14"/>
      <c r="O473" s="16"/>
      <c r="P473" s="16"/>
      <c r="Q473" s="16"/>
    </row>
    <row r="474" spans="1:17" ht="18">
      <c r="A474" s="10">
        <v>466</v>
      </c>
      <c r="B474" s="11" t="s">
        <v>110</v>
      </c>
      <c r="C474" s="11" t="s">
        <v>294</v>
      </c>
      <c r="D474" s="12">
        <v>105273.7778</v>
      </c>
      <c r="E474" s="12">
        <v>3987651.3637000001</v>
      </c>
      <c r="F474" s="13">
        <f t="shared" si="7"/>
        <v>4092925.1414999999</v>
      </c>
      <c r="G474" s="14"/>
      <c r="H474" s="14"/>
      <c r="I474" s="16"/>
      <c r="J474" s="16"/>
      <c r="K474" s="16"/>
      <c r="M474" s="14"/>
      <c r="N474" s="14"/>
      <c r="O474" s="16"/>
      <c r="P474" s="16"/>
      <c r="Q474" s="16"/>
    </row>
    <row r="475" spans="1:17" ht="18">
      <c r="A475" s="10">
        <v>467</v>
      </c>
      <c r="B475" s="11" t="s">
        <v>110</v>
      </c>
      <c r="C475" s="11" t="s">
        <v>296</v>
      </c>
      <c r="D475" s="12">
        <v>143941.95319999999</v>
      </c>
      <c r="E475" s="12">
        <v>5452358.0119000003</v>
      </c>
      <c r="F475" s="13">
        <f t="shared" si="7"/>
        <v>5596299.9650999997</v>
      </c>
      <c r="G475" s="14"/>
      <c r="H475" s="14"/>
      <c r="I475" s="16"/>
      <c r="J475" s="16"/>
      <c r="K475" s="16"/>
      <c r="M475" s="14"/>
      <c r="N475" s="14"/>
      <c r="O475" s="16"/>
      <c r="P475" s="16"/>
      <c r="Q475" s="16"/>
    </row>
    <row r="476" spans="1:17" ht="18">
      <c r="A476" s="10">
        <v>468</v>
      </c>
      <c r="B476" s="11" t="s">
        <v>110</v>
      </c>
      <c r="C476" s="11" t="s">
        <v>298</v>
      </c>
      <c r="D476" s="12">
        <v>111915.9221</v>
      </c>
      <c r="E476" s="12">
        <v>4239248.2577999998</v>
      </c>
      <c r="F476" s="13">
        <f t="shared" si="7"/>
        <v>4351164.1798999999</v>
      </c>
      <c r="G476" s="14"/>
      <c r="H476" s="14"/>
      <c r="I476" s="16"/>
      <c r="J476" s="16"/>
      <c r="K476" s="16"/>
      <c r="M476" s="14"/>
      <c r="N476" s="14"/>
      <c r="O476" s="16"/>
      <c r="P476" s="16"/>
      <c r="Q476" s="16"/>
    </row>
    <row r="477" spans="1:17" ht="18">
      <c r="A477" s="10">
        <v>469</v>
      </c>
      <c r="B477" s="11" t="s">
        <v>110</v>
      </c>
      <c r="C477" s="11" t="s">
        <v>300</v>
      </c>
      <c r="D477" s="12">
        <v>93907.622499999998</v>
      </c>
      <c r="E477" s="12">
        <v>3557114.2842000001</v>
      </c>
      <c r="F477" s="13">
        <f t="shared" si="7"/>
        <v>3651021.9067000002</v>
      </c>
      <c r="G477" s="14"/>
      <c r="H477" s="14"/>
      <c r="I477" s="16"/>
      <c r="J477" s="16"/>
      <c r="K477" s="16"/>
      <c r="M477" s="14"/>
      <c r="N477" s="14"/>
      <c r="O477" s="16"/>
      <c r="P477" s="16"/>
      <c r="Q477" s="16"/>
    </row>
    <row r="478" spans="1:17" ht="18">
      <c r="A478" s="10">
        <v>470</v>
      </c>
      <c r="B478" s="11" t="s">
        <v>110</v>
      </c>
      <c r="C478" s="11" t="s">
        <v>302</v>
      </c>
      <c r="D478" s="12">
        <v>110041.1066</v>
      </c>
      <c r="E478" s="12">
        <v>4168232.3739</v>
      </c>
      <c r="F478" s="13">
        <f t="shared" si="7"/>
        <v>4278273.4804999996</v>
      </c>
      <c r="G478" s="14"/>
      <c r="H478" s="14"/>
      <c r="I478" s="16"/>
      <c r="J478" s="16"/>
      <c r="K478" s="16"/>
      <c r="M478" s="14"/>
      <c r="N478" s="14"/>
      <c r="O478" s="16"/>
      <c r="P478" s="16"/>
      <c r="Q478" s="16"/>
    </row>
    <row r="479" spans="1:17" ht="18">
      <c r="A479" s="10">
        <v>471</v>
      </c>
      <c r="B479" s="11" t="s">
        <v>110</v>
      </c>
      <c r="C479" s="11" t="s">
        <v>304</v>
      </c>
      <c r="D479" s="12">
        <v>107917.7405</v>
      </c>
      <c r="E479" s="12">
        <v>4087801.6740000001</v>
      </c>
      <c r="F479" s="13">
        <f t="shared" si="7"/>
        <v>4195719.4145</v>
      </c>
      <c r="G479" s="14"/>
      <c r="H479" s="14"/>
      <c r="I479" s="16"/>
      <c r="J479" s="16"/>
      <c r="K479" s="16"/>
      <c r="M479" s="14"/>
      <c r="N479" s="14"/>
      <c r="O479" s="16"/>
      <c r="P479" s="16"/>
      <c r="Q479" s="16"/>
    </row>
    <row r="480" spans="1:17" ht="18">
      <c r="A480" s="10">
        <v>472</v>
      </c>
      <c r="B480" s="11" t="s">
        <v>110</v>
      </c>
      <c r="C480" s="11" t="s">
        <v>306</v>
      </c>
      <c r="D480" s="12">
        <v>114093.5359</v>
      </c>
      <c r="E480" s="12">
        <v>4321733.7991000004</v>
      </c>
      <c r="F480" s="13">
        <f t="shared" si="7"/>
        <v>4435827.335</v>
      </c>
      <c r="G480" s="14"/>
      <c r="H480" s="14"/>
      <c r="I480" s="16"/>
      <c r="J480" s="16"/>
      <c r="K480" s="16"/>
      <c r="M480" s="14"/>
      <c r="N480" s="14"/>
      <c r="O480" s="16"/>
      <c r="P480" s="16"/>
      <c r="Q480" s="16"/>
    </row>
    <row r="481" spans="1:17" ht="18">
      <c r="A481" s="10">
        <v>473</v>
      </c>
      <c r="B481" s="11" t="s">
        <v>110</v>
      </c>
      <c r="C481" s="11" t="s">
        <v>110</v>
      </c>
      <c r="D481" s="12">
        <v>100435.2415</v>
      </c>
      <c r="E481" s="12">
        <v>3804373.0939000002</v>
      </c>
      <c r="F481" s="13">
        <f t="shared" si="7"/>
        <v>3904808.3354000002</v>
      </c>
      <c r="G481" s="14"/>
      <c r="H481" s="14"/>
      <c r="I481" s="16"/>
      <c r="J481" s="16"/>
      <c r="K481" s="16"/>
      <c r="M481" s="14"/>
      <c r="N481" s="14"/>
      <c r="O481" s="16"/>
      <c r="P481" s="16"/>
      <c r="Q481" s="16"/>
    </row>
    <row r="482" spans="1:17" ht="18">
      <c r="A482" s="10">
        <v>474</v>
      </c>
      <c r="B482" s="11" t="s">
        <v>110</v>
      </c>
      <c r="C482" s="11" t="s">
        <v>309</v>
      </c>
      <c r="D482" s="12">
        <v>128226.4041</v>
      </c>
      <c r="E482" s="12">
        <v>4857070.8251</v>
      </c>
      <c r="F482" s="13">
        <f t="shared" si="7"/>
        <v>4985297.2291999999</v>
      </c>
      <c r="G482" s="14"/>
      <c r="H482" s="14"/>
      <c r="I482" s="16"/>
      <c r="J482" s="16"/>
      <c r="K482" s="16"/>
      <c r="M482" s="14"/>
      <c r="N482" s="14"/>
      <c r="O482" s="16"/>
      <c r="P482" s="16"/>
      <c r="Q482" s="16"/>
    </row>
    <row r="483" spans="1:17" ht="18">
      <c r="A483" s="10">
        <v>475</v>
      </c>
      <c r="B483" s="11" t="s">
        <v>110</v>
      </c>
      <c r="C483" s="11" t="s">
        <v>311</v>
      </c>
      <c r="D483" s="12">
        <v>84637.079400000002</v>
      </c>
      <c r="E483" s="12">
        <v>3205956.622</v>
      </c>
      <c r="F483" s="13">
        <f t="shared" si="7"/>
        <v>3290593.7014000001</v>
      </c>
      <c r="G483" s="14"/>
      <c r="H483" s="14"/>
      <c r="I483" s="16"/>
      <c r="J483" s="16"/>
      <c r="K483" s="16"/>
      <c r="M483" s="14"/>
      <c r="N483" s="14"/>
      <c r="O483" s="16"/>
      <c r="P483" s="16"/>
      <c r="Q483" s="16"/>
    </row>
    <row r="484" spans="1:17" ht="18">
      <c r="A484" s="10">
        <v>476</v>
      </c>
      <c r="B484" s="11" t="s">
        <v>110</v>
      </c>
      <c r="C484" s="11" t="s">
        <v>313</v>
      </c>
      <c r="D484" s="12">
        <v>123049.60520000001</v>
      </c>
      <c r="E484" s="12">
        <v>4660979.5515000001</v>
      </c>
      <c r="F484" s="13">
        <f t="shared" si="7"/>
        <v>4784029.1567000002</v>
      </c>
      <c r="G484" s="14"/>
      <c r="H484" s="14"/>
      <c r="I484" s="16"/>
      <c r="J484" s="16"/>
      <c r="K484" s="16"/>
      <c r="M484" s="14"/>
      <c r="N484" s="14"/>
      <c r="O484" s="16"/>
      <c r="P484" s="16"/>
      <c r="Q484" s="16"/>
    </row>
    <row r="485" spans="1:17" ht="36">
      <c r="A485" s="10">
        <v>477</v>
      </c>
      <c r="B485" s="11" t="s">
        <v>110</v>
      </c>
      <c r="C485" s="11" t="s">
        <v>315</v>
      </c>
      <c r="D485" s="12">
        <v>82167.649900000004</v>
      </c>
      <c r="E485" s="12">
        <v>3112417.4312999998</v>
      </c>
      <c r="F485" s="13">
        <f t="shared" si="7"/>
        <v>3194585.0811999999</v>
      </c>
      <c r="G485" s="14"/>
      <c r="H485" s="14"/>
      <c r="I485" s="16"/>
      <c r="J485" s="16"/>
      <c r="K485" s="16"/>
      <c r="M485" s="14"/>
      <c r="N485" s="14"/>
      <c r="O485" s="16"/>
      <c r="P485" s="16"/>
      <c r="Q485" s="16"/>
    </row>
    <row r="486" spans="1:17" ht="18">
      <c r="A486" s="10">
        <v>478</v>
      </c>
      <c r="B486" s="11" t="s">
        <v>110</v>
      </c>
      <c r="C486" s="11" t="s">
        <v>317</v>
      </c>
      <c r="D486" s="12">
        <v>119124.3662</v>
      </c>
      <c r="E486" s="12">
        <v>4512295.9482000005</v>
      </c>
      <c r="F486" s="13">
        <f t="shared" si="7"/>
        <v>4631420.3143999996</v>
      </c>
      <c r="G486" s="14"/>
      <c r="H486" s="14"/>
      <c r="I486" s="16"/>
      <c r="J486" s="16"/>
      <c r="K486" s="16"/>
      <c r="M486" s="14"/>
      <c r="N486" s="14"/>
      <c r="O486" s="16"/>
      <c r="P486" s="16"/>
      <c r="Q486" s="16"/>
    </row>
    <row r="487" spans="1:17" ht="18">
      <c r="A487" s="10">
        <v>479</v>
      </c>
      <c r="B487" s="11" t="s">
        <v>110</v>
      </c>
      <c r="C487" s="11" t="s">
        <v>319</v>
      </c>
      <c r="D487" s="12">
        <v>148984.3198</v>
      </c>
      <c r="E487" s="12">
        <v>5643357.1405999996</v>
      </c>
      <c r="F487" s="13">
        <f t="shared" si="7"/>
        <v>5792341.4604000002</v>
      </c>
      <c r="G487" s="14"/>
      <c r="H487" s="14"/>
      <c r="I487" s="16"/>
      <c r="J487" s="16"/>
      <c r="K487" s="16"/>
      <c r="M487" s="14"/>
      <c r="N487" s="14"/>
      <c r="O487" s="16"/>
      <c r="P487" s="16"/>
      <c r="Q487" s="16"/>
    </row>
    <row r="488" spans="1:17" ht="18">
      <c r="A488" s="10">
        <v>480</v>
      </c>
      <c r="B488" s="11" t="s">
        <v>110</v>
      </c>
      <c r="C488" s="11" t="s">
        <v>322</v>
      </c>
      <c r="D488" s="12">
        <v>112539.2552</v>
      </c>
      <c r="E488" s="12">
        <v>4262859.4117000001</v>
      </c>
      <c r="F488" s="13">
        <f t="shared" si="7"/>
        <v>4375398.6668999996</v>
      </c>
      <c r="G488" s="14"/>
      <c r="H488" s="14"/>
      <c r="I488" s="16"/>
      <c r="J488" s="16"/>
      <c r="K488" s="16"/>
      <c r="M488" s="14"/>
      <c r="N488" s="14"/>
      <c r="O488" s="16"/>
      <c r="P488" s="16"/>
      <c r="Q488" s="16"/>
    </row>
    <row r="489" spans="1:17" ht="18">
      <c r="A489" s="10">
        <v>481</v>
      </c>
      <c r="B489" s="11" t="s">
        <v>110</v>
      </c>
      <c r="C489" s="11" t="s">
        <v>323</v>
      </c>
      <c r="D489" s="12">
        <v>106557.3374</v>
      </c>
      <c r="E489" s="12">
        <v>4036271.1436999999</v>
      </c>
      <c r="F489" s="13">
        <f t="shared" si="7"/>
        <v>4142828.4811</v>
      </c>
      <c r="G489" s="14"/>
      <c r="H489" s="14"/>
      <c r="I489" s="16"/>
      <c r="J489" s="16"/>
      <c r="K489" s="16"/>
      <c r="M489" s="14"/>
      <c r="N489" s="14"/>
      <c r="O489" s="16"/>
      <c r="P489" s="16"/>
      <c r="Q489" s="16"/>
    </row>
    <row r="490" spans="1:17" ht="18">
      <c r="A490" s="10">
        <v>482</v>
      </c>
      <c r="B490" s="11" t="s">
        <v>110</v>
      </c>
      <c r="C490" s="11" t="s">
        <v>325</v>
      </c>
      <c r="D490" s="12">
        <v>114255.22779999999</v>
      </c>
      <c r="E490" s="12">
        <v>4327858.5054000001</v>
      </c>
      <c r="F490" s="13">
        <f t="shared" si="7"/>
        <v>4442113.7331999997</v>
      </c>
      <c r="G490" s="14"/>
      <c r="H490" s="14"/>
      <c r="I490" s="16"/>
      <c r="J490" s="16"/>
      <c r="K490" s="16"/>
      <c r="M490" s="14"/>
      <c r="N490" s="14"/>
      <c r="O490" s="16"/>
      <c r="P490" s="16"/>
      <c r="Q490" s="16"/>
    </row>
    <row r="491" spans="1:17" ht="18">
      <c r="A491" s="10">
        <v>483</v>
      </c>
      <c r="B491" s="11" t="s">
        <v>110</v>
      </c>
      <c r="C491" s="11" t="s">
        <v>327</v>
      </c>
      <c r="D491" s="12">
        <v>111794.7944</v>
      </c>
      <c r="E491" s="12">
        <v>4234660.0780999996</v>
      </c>
      <c r="F491" s="13">
        <f t="shared" si="7"/>
        <v>4346454.8724999996</v>
      </c>
      <c r="G491" s="14"/>
      <c r="H491" s="14"/>
      <c r="I491" s="16"/>
      <c r="J491" s="16"/>
      <c r="K491" s="16"/>
      <c r="M491" s="14"/>
      <c r="N491" s="14"/>
      <c r="O491" s="16"/>
      <c r="P491" s="16"/>
      <c r="Q491" s="16"/>
    </row>
    <row r="492" spans="1:17" ht="18">
      <c r="A492" s="10">
        <v>484</v>
      </c>
      <c r="B492" s="11" t="s">
        <v>111</v>
      </c>
      <c r="C492" s="11" t="s">
        <v>331</v>
      </c>
      <c r="D492" s="12">
        <v>96551.854300000006</v>
      </c>
      <c r="E492" s="12">
        <v>3657274.7858000002</v>
      </c>
      <c r="F492" s="13">
        <f t="shared" si="7"/>
        <v>3753826.6401</v>
      </c>
      <c r="G492" s="14"/>
      <c r="H492" s="14"/>
      <c r="I492" s="16"/>
      <c r="J492" s="16"/>
      <c r="K492" s="16"/>
      <c r="M492" s="14"/>
      <c r="N492" s="14"/>
      <c r="O492" s="16"/>
      <c r="P492" s="16"/>
      <c r="Q492" s="16"/>
    </row>
    <row r="493" spans="1:17" ht="18">
      <c r="A493" s="10">
        <v>485</v>
      </c>
      <c r="B493" s="11" t="s">
        <v>111</v>
      </c>
      <c r="C493" s="11" t="s">
        <v>333</v>
      </c>
      <c r="D493" s="12">
        <v>158773.9271</v>
      </c>
      <c r="E493" s="12">
        <v>6014176.3677000003</v>
      </c>
      <c r="F493" s="13">
        <f t="shared" si="7"/>
        <v>6172950.2948000003</v>
      </c>
      <c r="G493" s="14"/>
      <c r="H493" s="14"/>
      <c r="I493" s="16"/>
      <c r="J493" s="16"/>
      <c r="K493" s="16"/>
      <c r="M493" s="14"/>
      <c r="N493" s="14"/>
      <c r="O493" s="16"/>
      <c r="P493" s="16"/>
      <c r="Q493" s="16"/>
    </row>
    <row r="494" spans="1:17" ht="18">
      <c r="A494" s="10">
        <v>486</v>
      </c>
      <c r="B494" s="11" t="s">
        <v>111</v>
      </c>
      <c r="C494" s="11" t="s">
        <v>335</v>
      </c>
      <c r="D494" s="12">
        <v>121690.2487</v>
      </c>
      <c r="E494" s="12">
        <v>4609488.6708000004</v>
      </c>
      <c r="F494" s="13">
        <f t="shared" si="7"/>
        <v>4731178.9194999998</v>
      </c>
      <c r="G494" s="14"/>
      <c r="H494" s="14"/>
      <c r="I494" s="16"/>
      <c r="J494" s="16"/>
      <c r="K494" s="16"/>
      <c r="M494" s="14"/>
      <c r="N494" s="14"/>
      <c r="O494" s="16"/>
      <c r="P494" s="16"/>
      <c r="Q494" s="16"/>
    </row>
    <row r="495" spans="1:17" ht="18">
      <c r="A495" s="10">
        <v>487</v>
      </c>
      <c r="B495" s="11" t="s">
        <v>111</v>
      </c>
      <c r="C495" s="11" t="s">
        <v>101</v>
      </c>
      <c r="D495" s="12">
        <v>74106.654299999995</v>
      </c>
      <c r="E495" s="12">
        <v>2807076.0562999998</v>
      </c>
      <c r="F495" s="13">
        <f t="shared" si="7"/>
        <v>2881182.7105999999</v>
      </c>
      <c r="G495" s="14"/>
      <c r="H495" s="14"/>
      <c r="I495" s="16"/>
      <c r="J495" s="16"/>
      <c r="K495" s="16"/>
      <c r="M495" s="14"/>
      <c r="N495" s="14"/>
      <c r="O495" s="16"/>
      <c r="P495" s="16"/>
      <c r="Q495" s="16"/>
    </row>
    <row r="496" spans="1:17" ht="18">
      <c r="A496" s="10">
        <v>488</v>
      </c>
      <c r="B496" s="11" t="s">
        <v>111</v>
      </c>
      <c r="C496" s="11" t="s">
        <v>338</v>
      </c>
      <c r="D496" s="12">
        <v>128582.7789</v>
      </c>
      <c r="E496" s="12">
        <v>4870569.8989000004</v>
      </c>
      <c r="F496" s="13">
        <f t="shared" si="7"/>
        <v>4999152.6777999997</v>
      </c>
      <c r="G496" s="14"/>
      <c r="H496" s="14"/>
      <c r="I496" s="16"/>
      <c r="J496" s="16"/>
      <c r="K496" s="16"/>
      <c r="M496" s="14"/>
      <c r="N496" s="14"/>
      <c r="O496" s="16"/>
      <c r="P496" s="16"/>
      <c r="Q496" s="16"/>
    </row>
    <row r="497" spans="1:17" ht="18">
      <c r="A497" s="10">
        <v>489</v>
      </c>
      <c r="B497" s="11" t="s">
        <v>111</v>
      </c>
      <c r="C497" s="11" t="s">
        <v>340</v>
      </c>
      <c r="D497" s="12">
        <v>110515.2631</v>
      </c>
      <c r="E497" s="12">
        <v>4186192.8834000002</v>
      </c>
      <c r="F497" s="13">
        <f t="shared" si="7"/>
        <v>4296708.1464999998</v>
      </c>
      <c r="G497" s="14"/>
      <c r="H497" s="14"/>
      <c r="I497" s="16"/>
      <c r="J497" s="16"/>
      <c r="K497" s="16"/>
      <c r="M497" s="14"/>
      <c r="N497" s="14"/>
      <c r="O497" s="16"/>
      <c r="P497" s="16"/>
      <c r="Q497" s="16"/>
    </row>
    <row r="498" spans="1:17" ht="18">
      <c r="A498" s="10">
        <v>490</v>
      </c>
      <c r="B498" s="11" t="s">
        <v>111</v>
      </c>
      <c r="C498" s="11" t="s">
        <v>342</v>
      </c>
      <c r="D498" s="12">
        <v>111706.3103</v>
      </c>
      <c r="E498" s="12">
        <v>4231308.3997</v>
      </c>
      <c r="F498" s="13">
        <f t="shared" si="7"/>
        <v>4343014.71</v>
      </c>
      <c r="G498" s="14"/>
      <c r="H498" s="14"/>
      <c r="I498" s="16"/>
      <c r="J498" s="16"/>
      <c r="K498" s="16"/>
      <c r="M498" s="14"/>
      <c r="N498" s="14"/>
      <c r="O498" s="16"/>
      <c r="P498" s="16"/>
      <c r="Q498" s="16"/>
    </row>
    <row r="499" spans="1:17" ht="18">
      <c r="A499" s="10">
        <v>491</v>
      </c>
      <c r="B499" s="11" t="s">
        <v>111</v>
      </c>
      <c r="C499" s="11" t="s">
        <v>344</v>
      </c>
      <c r="D499" s="12">
        <v>131726.24780000001</v>
      </c>
      <c r="E499" s="12">
        <v>4989640.9381999997</v>
      </c>
      <c r="F499" s="13">
        <f t="shared" si="7"/>
        <v>5121367.1859999998</v>
      </c>
      <c r="G499" s="14"/>
      <c r="H499" s="14"/>
      <c r="I499" s="16"/>
      <c r="J499" s="16"/>
      <c r="K499" s="16"/>
      <c r="M499" s="14"/>
      <c r="N499" s="14"/>
      <c r="O499" s="16"/>
      <c r="P499" s="16"/>
      <c r="Q499" s="16"/>
    </row>
    <row r="500" spans="1:17" ht="18">
      <c r="A500" s="10">
        <v>492</v>
      </c>
      <c r="B500" s="11" t="s">
        <v>111</v>
      </c>
      <c r="C500" s="11" t="s">
        <v>346</v>
      </c>
      <c r="D500" s="12">
        <v>95229.441000000006</v>
      </c>
      <c r="E500" s="12">
        <v>3607183.2719999999</v>
      </c>
      <c r="F500" s="13">
        <f t="shared" si="7"/>
        <v>3702412.713</v>
      </c>
      <c r="G500" s="14"/>
      <c r="H500" s="14"/>
      <c r="I500" s="16"/>
      <c r="J500" s="16"/>
      <c r="K500" s="16"/>
      <c r="M500" s="14"/>
      <c r="N500" s="14"/>
      <c r="O500" s="16"/>
      <c r="P500" s="16"/>
      <c r="Q500" s="16"/>
    </row>
    <row r="501" spans="1:17" ht="18">
      <c r="A501" s="10">
        <v>493</v>
      </c>
      <c r="B501" s="11" t="s">
        <v>111</v>
      </c>
      <c r="C501" s="11" t="s">
        <v>348</v>
      </c>
      <c r="D501" s="12">
        <v>126638.68979999999</v>
      </c>
      <c r="E501" s="12">
        <v>4796930.0105999997</v>
      </c>
      <c r="F501" s="13">
        <f t="shared" si="7"/>
        <v>4923568.7004000004</v>
      </c>
      <c r="G501" s="14"/>
      <c r="H501" s="14"/>
      <c r="I501" s="16"/>
      <c r="J501" s="16"/>
      <c r="K501" s="16"/>
      <c r="M501" s="14"/>
      <c r="N501" s="14"/>
      <c r="O501" s="16"/>
      <c r="P501" s="16"/>
      <c r="Q501" s="16"/>
    </row>
    <row r="502" spans="1:17" ht="18">
      <c r="A502" s="10">
        <v>494</v>
      </c>
      <c r="B502" s="11" t="s">
        <v>111</v>
      </c>
      <c r="C502" s="11" t="s">
        <v>350</v>
      </c>
      <c r="D502" s="12">
        <v>100390.2068</v>
      </c>
      <c r="E502" s="12">
        <v>3802667.2278999998</v>
      </c>
      <c r="F502" s="13">
        <f t="shared" si="7"/>
        <v>3903057.4347000001</v>
      </c>
      <c r="G502" s="14"/>
      <c r="H502" s="14"/>
      <c r="I502" s="16"/>
      <c r="J502" s="16"/>
      <c r="K502" s="16"/>
      <c r="M502" s="14"/>
      <c r="N502" s="14"/>
      <c r="O502" s="16"/>
      <c r="P502" s="16"/>
      <c r="Q502" s="16"/>
    </row>
    <row r="503" spans="1:17" ht="18">
      <c r="A503" s="10">
        <v>495</v>
      </c>
      <c r="B503" s="11" t="s">
        <v>111</v>
      </c>
      <c r="C503" s="11" t="s">
        <v>352</v>
      </c>
      <c r="D503" s="12">
        <v>89169.877200000003</v>
      </c>
      <c r="E503" s="12">
        <v>3377653.8624</v>
      </c>
      <c r="F503" s="13">
        <f t="shared" si="7"/>
        <v>3466823.7396</v>
      </c>
      <c r="G503" s="14"/>
      <c r="H503" s="14"/>
      <c r="I503" s="16"/>
      <c r="J503" s="16"/>
      <c r="K503" s="16"/>
      <c r="M503" s="14"/>
      <c r="N503" s="14"/>
      <c r="O503" s="16"/>
      <c r="P503" s="16"/>
      <c r="Q503" s="16"/>
    </row>
    <row r="504" spans="1:17" ht="18">
      <c r="A504" s="10">
        <v>496</v>
      </c>
      <c r="B504" s="11" t="s">
        <v>111</v>
      </c>
      <c r="C504" s="11" t="s">
        <v>354</v>
      </c>
      <c r="D504" s="12">
        <v>74609.937300000005</v>
      </c>
      <c r="E504" s="12">
        <v>2826139.8448000001</v>
      </c>
      <c r="F504" s="13">
        <f t="shared" si="7"/>
        <v>2900749.7821</v>
      </c>
      <c r="G504" s="14"/>
      <c r="H504" s="14"/>
      <c r="I504" s="16"/>
      <c r="J504" s="16"/>
      <c r="K504" s="16"/>
      <c r="M504" s="14"/>
      <c r="N504" s="14"/>
      <c r="O504" s="16"/>
      <c r="P504" s="16"/>
      <c r="Q504" s="16"/>
    </row>
    <row r="505" spans="1:17" ht="18">
      <c r="A505" s="10">
        <v>497</v>
      </c>
      <c r="B505" s="11" t="s">
        <v>111</v>
      </c>
      <c r="C505" s="11" t="s">
        <v>356</v>
      </c>
      <c r="D505" s="12">
        <v>74293.555200000003</v>
      </c>
      <c r="E505" s="12">
        <v>2814155.6519999998</v>
      </c>
      <c r="F505" s="13">
        <f t="shared" si="7"/>
        <v>2888449.2072000001</v>
      </c>
      <c r="G505" s="14"/>
      <c r="H505" s="14"/>
      <c r="I505" s="16"/>
      <c r="J505" s="16"/>
      <c r="K505" s="16"/>
      <c r="M505" s="14"/>
      <c r="N505" s="14"/>
      <c r="O505" s="16"/>
      <c r="P505" s="16"/>
      <c r="Q505" s="16"/>
    </row>
    <row r="506" spans="1:17" ht="18">
      <c r="A506" s="10">
        <v>498</v>
      </c>
      <c r="B506" s="11" t="s">
        <v>111</v>
      </c>
      <c r="C506" s="11" t="s">
        <v>358</v>
      </c>
      <c r="D506" s="12">
        <v>84830.880900000004</v>
      </c>
      <c r="E506" s="12">
        <v>3213297.6013000002</v>
      </c>
      <c r="F506" s="13">
        <f t="shared" si="7"/>
        <v>3298128.4822</v>
      </c>
      <c r="G506" s="14"/>
      <c r="H506" s="14"/>
      <c r="I506" s="16"/>
      <c r="J506" s="16"/>
      <c r="K506" s="16"/>
      <c r="M506" s="14"/>
      <c r="N506" s="14"/>
      <c r="O506" s="16"/>
      <c r="P506" s="16"/>
      <c r="Q506" s="16"/>
    </row>
    <row r="507" spans="1:17" ht="18">
      <c r="A507" s="10">
        <v>499</v>
      </c>
      <c r="B507" s="11" t="s">
        <v>111</v>
      </c>
      <c r="C507" s="11" t="s">
        <v>360</v>
      </c>
      <c r="D507" s="12">
        <v>102674.72070000001</v>
      </c>
      <c r="E507" s="12">
        <v>3889202.0263</v>
      </c>
      <c r="F507" s="13">
        <f t="shared" si="7"/>
        <v>3991876.747</v>
      </c>
      <c r="G507" s="14"/>
      <c r="H507" s="14"/>
      <c r="I507" s="16"/>
      <c r="J507" s="16"/>
      <c r="K507" s="16"/>
      <c r="M507" s="14"/>
      <c r="N507" s="14"/>
      <c r="O507" s="16"/>
      <c r="P507" s="16"/>
      <c r="Q507" s="16"/>
    </row>
    <row r="508" spans="1:17" ht="18">
      <c r="A508" s="10">
        <v>500</v>
      </c>
      <c r="B508" s="11" t="s">
        <v>112</v>
      </c>
      <c r="C508" s="11" t="s">
        <v>365</v>
      </c>
      <c r="D508" s="12">
        <v>144084.70600000001</v>
      </c>
      <c r="E508" s="12">
        <v>5457765.3268999998</v>
      </c>
      <c r="F508" s="13">
        <f t="shared" si="7"/>
        <v>5601850.0329</v>
      </c>
      <c r="G508" s="14"/>
      <c r="H508" s="14"/>
      <c r="I508" s="16"/>
      <c r="J508" s="16"/>
      <c r="K508" s="16"/>
      <c r="M508" s="14"/>
      <c r="N508" s="14"/>
      <c r="O508" s="16"/>
      <c r="P508" s="16"/>
      <c r="Q508" s="16"/>
    </row>
    <row r="509" spans="1:17" ht="36">
      <c r="A509" s="10">
        <v>501</v>
      </c>
      <c r="B509" s="11" t="s">
        <v>112</v>
      </c>
      <c r="C509" s="11" t="s">
        <v>367</v>
      </c>
      <c r="D509" s="12">
        <v>185201.8461</v>
      </c>
      <c r="E509" s="12">
        <v>7015235.9806000004</v>
      </c>
      <c r="F509" s="13">
        <f t="shared" si="7"/>
        <v>7200437.8267000001</v>
      </c>
      <c r="G509" s="14"/>
      <c r="H509" s="14"/>
      <c r="I509" s="16"/>
      <c r="J509" s="16"/>
      <c r="K509" s="16"/>
      <c r="M509" s="14"/>
      <c r="N509" s="14"/>
      <c r="O509" s="16"/>
      <c r="P509" s="16"/>
      <c r="Q509" s="16"/>
    </row>
    <row r="510" spans="1:17" ht="18">
      <c r="A510" s="10">
        <v>502</v>
      </c>
      <c r="B510" s="11" t="s">
        <v>112</v>
      </c>
      <c r="C510" s="11" t="s">
        <v>369</v>
      </c>
      <c r="D510" s="12">
        <v>298673.29399999999</v>
      </c>
      <c r="E510" s="12">
        <v>11313405.794199999</v>
      </c>
      <c r="F510" s="13">
        <f t="shared" si="7"/>
        <v>11612079.088199999</v>
      </c>
      <c r="G510" s="14"/>
      <c r="H510" s="14"/>
      <c r="I510" s="16"/>
      <c r="J510" s="16"/>
      <c r="K510" s="16"/>
      <c r="M510" s="14"/>
      <c r="N510" s="14"/>
      <c r="O510" s="16"/>
      <c r="P510" s="16"/>
      <c r="Q510" s="16"/>
    </row>
    <row r="511" spans="1:17" ht="18">
      <c r="A511" s="10">
        <v>503</v>
      </c>
      <c r="B511" s="11" t="s">
        <v>112</v>
      </c>
      <c r="C511" s="11" t="s">
        <v>371</v>
      </c>
      <c r="D511" s="12">
        <v>116734.51730000001</v>
      </c>
      <c r="E511" s="12">
        <v>4421771.1836000001</v>
      </c>
      <c r="F511" s="13">
        <f t="shared" si="7"/>
        <v>4538505.7008999996</v>
      </c>
      <c r="G511" s="14"/>
      <c r="H511" s="14"/>
      <c r="I511" s="16"/>
      <c r="J511" s="16"/>
      <c r="K511" s="16"/>
      <c r="M511" s="14"/>
      <c r="N511" s="14"/>
      <c r="O511" s="16"/>
      <c r="P511" s="16"/>
      <c r="Q511" s="16"/>
    </row>
    <row r="512" spans="1:17" ht="18">
      <c r="A512" s="10">
        <v>504</v>
      </c>
      <c r="B512" s="11" t="s">
        <v>112</v>
      </c>
      <c r="C512" s="11" t="s">
        <v>373</v>
      </c>
      <c r="D512" s="12">
        <v>98144.0861</v>
      </c>
      <c r="E512" s="12">
        <v>3717586.7248999998</v>
      </c>
      <c r="F512" s="13">
        <f t="shared" si="7"/>
        <v>3815730.8110000002</v>
      </c>
      <c r="G512" s="14"/>
      <c r="H512" s="14"/>
      <c r="I512" s="16"/>
      <c r="J512" s="16"/>
      <c r="K512" s="16"/>
      <c r="M512" s="14"/>
      <c r="N512" s="14"/>
      <c r="O512" s="16"/>
      <c r="P512" s="16"/>
      <c r="Q512" s="16"/>
    </row>
    <row r="513" spans="1:17" ht="18">
      <c r="A513" s="10">
        <v>505</v>
      </c>
      <c r="B513" s="11" t="s">
        <v>112</v>
      </c>
      <c r="C513" s="11" t="s">
        <v>375</v>
      </c>
      <c r="D513" s="12">
        <v>109721.46739999999</v>
      </c>
      <c r="E513" s="12">
        <v>4156124.8040999998</v>
      </c>
      <c r="F513" s="13">
        <f t="shared" si="7"/>
        <v>4265846.2714999998</v>
      </c>
      <c r="G513" s="14"/>
      <c r="H513" s="14"/>
      <c r="I513" s="16"/>
      <c r="J513" s="16"/>
      <c r="K513" s="16"/>
      <c r="M513" s="14"/>
      <c r="N513" s="14"/>
      <c r="O513" s="16"/>
      <c r="P513" s="16"/>
      <c r="Q513" s="16"/>
    </row>
    <row r="514" spans="1:17" ht="18">
      <c r="A514" s="10">
        <v>506</v>
      </c>
      <c r="B514" s="11" t="s">
        <v>112</v>
      </c>
      <c r="C514" s="11" t="s">
        <v>377</v>
      </c>
      <c r="D514" s="12">
        <v>100741.0701</v>
      </c>
      <c r="E514" s="12">
        <v>3815957.5337</v>
      </c>
      <c r="F514" s="13">
        <f t="shared" si="7"/>
        <v>3916698.6038000002</v>
      </c>
      <c r="G514" s="14"/>
      <c r="H514" s="14"/>
      <c r="I514" s="16"/>
      <c r="J514" s="16"/>
      <c r="K514" s="16"/>
      <c r="M514" s="14"/>
      <c r="N514" s="14"/>
      <c r="O514" s="16"/>
      <c r="P514" s="16"/>
      <c r="Q514" s="16"/>
    </row>
    <row r="515" spans="1:17" ht="18">
      <c r="A515" s="10">
        <v>507</v>
      </c>
      <c r="B515" s="11" t="s">
        <v>112</v>
      </c>
      <c r="C515" s="11" t="s">
        <v>379</v>
      </c>
      <c r="D515" s="12">
        <v>121533.3838</v>
      </c>
      <c r="E515" s="12">
        <v>4603546.8048</v>
      </c>
      <c r="F515" s="13">
        <f t="shared" si="7"/>
        <v>4725080.1886</v>
      </c>
      <c r="G515" s="14"/>
      <c r="H515" s="14"/>
      <c r="I515" s="16"/>
      <c r="J515" s="16"/>
      <c r="K515" s="16"/>
      <c r="M515" s="14"/>
      <c r="N515" s="14"/>
      <c r="O515" s="16"/>
      <c r="P515" s="16"/>
      <c r="Q515" s="16"/>
    </row>
    <row r="516" spans="1:17" ht="18">
      <c r="A516" s="10">
        <v>508</v>
      </c>
      <c r="B516" s="11" t="s">
        <v>112</v>
      </c>
      <c r="C516" s="11" t="s">
        <v>382</v>
      </c>
      <c r="D516" s="12">
        <v>81152.285199999998</v>
      </c>
      <c r="E516" s="12">
        <v>3073956.5663999999</v>
      </c>
      <c r="F516" s="13">
        <f t="shared" si="7"/>
        <v>3155108.8516000002</v>
      </c>
      <c r="G516" s="14"/>
      <c r="H516" s="14"/>
      <c r="I516" s="16"/>
      <c r="J516" s="16"/>
      <c r="K516" s="16"/>
      <c r="M516" s="14"/>
      <c r="N516" s="14"/>
      <c r="O516" s="16"/>
      <c r="P516" s="16"/>
      <c r="Q516" s="16"/>
    </row>
    <row r="517" spans="1:17" ht="18">
      <c r="A517" s="10">
        <v>509</v>
      </c>
      <c r="B517" s="11" t="s">
        <v>112</v>
      </c>
      <c r="C517" s="11" t="s">
        <v>384</v>
      </c>
      <c r="D517" s="12">
        <v>138372.8168</v>
      </c>
      <c r="E517" s="12">
        <v>5241405.4396000002</v>
      </c>
      <c r="F517" s="13">
        <f t="shared" si="7"/>
        <v>5379778.2564000003</v>
      </c>
      <c r="G517" s="14"/>
      <c r="H517" s="14"/>
      <c r="I517" s="16"/>
      <c r="J517" s="16"/>
      <c r="K517" s="16"/>
      <c r="M517" s="14"/>
      <c r="N517" s="14"/>
      <c r="O517" s="16"/>
      <c r="P517" s="16"/>
      <c r="Q517" s="16"/>
    </row>
    <row r="518" spans="1:17" ht="18">
      <c r="A518" s="10">
        <v>510</v>
      </c>
      <c r="B518" s="11" t="s">
        <v>112</v>
      </c>
      <c r="C518" s="11" t="s">
        <v>386</v>
      </c>
      <c r="D518" s="12">
        <v>119616.4549</v>
      </c>
      <c r="E518" s="12">
        <v>4530935.7106999997</v>
      </c>
      <c r="F518" s="13">
        <f t="shared" si="7"/>
        <v>4650552.1655999999</v>
      </c>
      <c r="G518" s="14"/>
      <c r="H518" s="14"/>
      <c r="I518" s="16"/>
      <c r="J518" s="16"/>
      <c r="K518" s="16"/>
      <c r="M518" s="14"/>
      <c r="N518" s="14"/>
      <c r="O518" s="16"/>
      <c r="P518" s="16"/>
      <c r="Q518" s="16"/>
    </row>
    <row r="519" spans="1:17" ht="18">
      <c r="A519" s="10">
        <v>511</v>
      </c>
      <c r="B519" s="11" t="s">
        <v>112</v>
      </c>
      <c r="C519" s="11" t="s">
        <v>388</v>
      </c>
      <c r="D519" s="12">
        <v>164466.69260000001</v>
      </c>
      <c r="E519" s="12">
        <v>6229811.8711999999</v>
      </c>
      <c r="F519" s="13">
        <f t="shared" si="7"/>
        <v>6394278.5637999997</v>
      </c>
      <c r="G519" s="14"/>
      <c r="H519" s="14"/>
      <c r="I519" s="16"/>
      <c r="J519" s="16"/>
      <c r="K519" s="16"/>
      <c r="M519" s="14"/>
      <c r="N519" s="14"/>
      <c r="O519" s="16"/>
      <c r="P519" s="16"/>
      <c r="Q519" s="16"/>
    </row>
    <row r="520" spans="1:17" ht="18">
      <c r="A520" s="10">
        <v>512</v>
      </c>
      <c r="B520" s="11" t="s">
        <v>112</v>
      </c>
      <c r="C520" s="11" t="s">
        <v>390</v>
      </c>
      <c r="D520" s="12">
        <v>177942.33439999999</v>
      </c>
      <c r="E520" s="12">
        <v>6740253.9080999997</v>
      </c>
      <c r="F520" s="13">
        <f t="shared" si="7"/>
        <v>6918196.2424999997</v>
      </c>
      <c r="G520" s="14"/>
      <c r="H520" s="14"/>
      <c r="I520" s="16"/>
      <c r="J520" s="16"/>
      <c r="K520" s="16"/>
      <c r="M520" s="14"/>
      <c r="N520" s="14"/>
      <c r="O520" s="16"/>
      <c r="P520" s="16"/>
      <c r="Q520" s="16"/>
    </row>
    <row r="521" spans="1:17" ht="18">
      <c r="A521" s="10">
        <v>513</v>
      </c>
      <c r="B521" s="11" t="s">
        <v>112</v>
      </c>
      <c r="C521" s="11" t="s">
        <v>392</v>
      </c>
      <c r="D521" s="12">
        <v>95789.109899999996</v>
      </c>
      <c r="E521" s="12">
        <v>3628382.8960000002</v>
      </c>
      <c r="F521" s="13">
        <f t="shared" ref="F521:F584" si="8">D521+E521</f>
        <v>3724172.0059000002</v>
      </c>
      <c r="G521" s="14"/>
      <c r="H521" s="14"/>
      <c r="I521" s="16"/>
      <c r="J521" s="16"/>
      <c r="K521" s="16"/>
      <c r="M521" s="14"/>
      <c r="N521" s="14"/>
      <c r="O521" s="16"/>
      <c r="P521" s="16"/>
      <c r="Q521" s="16"/>
    </row>
    <row r="522" spans="1:17" ht="36">
      <c r="A522" s="10">
        <v>514</v>
      </c>
      <c r="B522" s="11" t="s">
        <v>112</v>
      </c>
      <c r="C522" s="11" t="s">
        <v>394</v>
      </c>
      <c r="D522" s="12">
        <v>115584.9451</v>
      </c>
      <c r="E522" s="12">
        <v>4378226.6902000001</v>
      </c>
      <c r="F522" s="13">
        <f t="shared" si="8"/>
        <v>4493811.6353000002</v>
      </c>
      <c r="G522" s="14"/>
      <c r="H522" s="14"/>
      <c r="I522" s="16"/>
      <c r="J522" s="16"/>
      <c r="K522" s="16"/>
      <c r="M522" s="14"/>
      <c r="N522" s="14"/>
      <c r="O522" s="16"/>
      <c r="P522" s="16"/>
      <c r="Q522" s="16"/>
    </row>
    <row r="523" spans="1:17" ht="18">
      <c r="A523" s="10">
        <v>515</v>
      </c>
      <c r="B523" s="11" t="s">
        <v>112</v>
      </c>
      <c r="C523" s="11" t="s">
        <v>396</v>
      </c>
      <c r="D523" s="12">
        <v>173039.34669999999</v>
      </c>
      <c r="E523" s="12">
        <v>6554534.2907999996</v>
      </c>
      <c r="F523" s="13">
        <f t="shared" si="8"/>
        <v>6727573.6375000002</v>
      </c>
      <c r="G523" s="14"/>
      <c r="H523" s="14"/>
      <c r="I523" s="16"/>
      <c r="J523" s="16"/>
      <c r="K523" s="16"/>
      <c r="M523" s="14"/>
      <c r="N523" s="14"/>
      <c r="O523" s="16"/>
      <c r="P523" s="16"/>
      <c r="Q523" s="16"/>
    </row>
    <row r="524" spans="1:17" ht="18">
      <c r="A524" s="10">
        <v>516</v>
      </c>
      <c r="B524" s="11" t="s">
        <v>112</v>
      </c>
      <c r="C524" s="11" t="s">
        <v>398</v>
      </c>
      <c r="D524" s="12">
        <v>167903.3665</v>
      </c>
      <c r="E524" s="12">
        <v>6359989.1846000003</v>
      </c>
      <c r="F524" s="13">
        <f t="shared" si="8"/>
        <v>6527892.5510999998</v>
      </c>
      <c r="G524" s="14"/>
      <c r="H524" s="14"/>
      <c r="I524" s="16"/>
      <c r="J524" s="16"/>
      <c r="K524" s="16"/>
      <c r="M524" s="14"/>
      <c r="N524" s="14"/>
      <c r="O524" s="16"/>
      <c r="P524" s="16"/>
      <c r="Q524" s="16"/>
    </row>
    <row r="525" spans="1:17" ht="18">
      <c r="A525" s="10">
        <v>517</v>
      </c>
      <c r="B525" s="11" t="s">
        <v>112</v>
      </c>
      <c r="C525" s="11" t="s">
        <v>400</v>
      </c>
      <c r="D525" s="12">
        <v>171443.3787</v>
      </c>
      <c r="E525" s="12">
        <v>6494080.8320000004</v>
      </c>
      <c r="F525" s="13">
        <f t="shared" si="8"/>
        <v>6665524.2106999997</v>
      </c>
      <c r="G525" s="14"/>
      <c r="H525" s="14"/>
      <c r="I525" s="16"/>
      <c r="J525" s="16"/>
      <c r="K525" s="16"/>
      <c r="M525" s="14"/>
      <c r="N525" s="14"/>
      <c r="O525" s="16"/>
      <c r="P525" s="16"/>
      <c r="Q525" s="16"/>
    </row>
    <row r="526" spans="1:17" ht="18">
      <c r="A526" s="10">
        <v>518</v>
      </c>
      <c r="B526" s="11" t="s">
        <v>112</v>
      </c>
      <c r="C526" s="11" t="s">
        <v>402</v>
      </c>
      <c r="D526" s="12">
        <v>132595.42259999999</v>
      </c>
      <c r="E526" s="12">
        <v>5022564.2967999997</v>
      </c>
      <c r="F526" s="13">
        <f t="shared" si="8"/>
        <v>5155159.7193999998</v>
      </c>
      <c r="G526" s="14"/>
      <c r="H526" s="14"/>
      <c r="I526" s="16"/>
      <c r="J526" s="16"/>
      <c r="K526" s="16"/>
      <c r="M526" s="14"/>
      <c r="N526" s="14"/>
      <c r="O526" s="16"/>
      <c r="P526" s="16"/>
      <c r="Q526" s="16"/>
    </row>
    <row r="527" spans="1:17" ht="18">
      <c r="A527" s="10">
        <v>519</v>
      </c>
      <c r="B527" s="11" t="s">
        <v>112</v>
      </c>
      <c r="C527" s="11" t="s">
        <v>404</v>
      </c>
      <c r="D527" s="12">
        <v>151672.2917</v>
      </c>
      <c r="E527" s="12">
        <v>5745174.4688999997</v>
      </c>
      <c r="F527" s="13">
        <f t="shared" si="8"/>
        <v>5896846.7605999997</v>
      </c>
      <c r="G527" s="14"/>
      <c r="H527" s="14"/>
      <c r="I527" s="16"/>
      <c r="J527" s="16"/>
      <c r="K527" s="16"/>
      <c r="M527" s="14"/>
      <c r="N527" s="14"/>
      <c r="O527" s="16"/>
      <c r="P527" s="16"/>
      <c r="Q527" s="16"/>
    </row>
    <row r="528" spans="1:17" ht="36">
      <c r="A528" s="10">
        <v>520</v>
      </c>
      <c r="B528" s="11" t="s">
        <v>113</v>
      </c>
      <c r="C528" s="11" t="s">
        <v>408</v>
      </c>
      <c r="D528" s="12">
        <v>99239.376300000004</v>
      </c>
      <c r="E528" s="12">
        <v>3759075.0735999998</v>
      </c>
      <c r="F528" s="13">
        <f t="shared" si="8"/>
        <v>3858314.4498999999</v>
      </c>
      <c r="G528" s="14"/>
      <c r="H528" s="14"/>
      <c r="I528" s="16"/>
      <c r="J528" s="16"/>
      <c r="K528" s="16"/>
      <c r="M528" s="14"/>
      <c r="N528" s="14"/>
      <c r="O528" s="16"/>
      <c r="P528" s="16"/>
      <c r="Q528" s="16"/>
    </row>
    <row r="529" spans="1:17" ht="36">
      <c r="A529" s="10">
        <v>521</v>
      </c>
      <c r="B529" s="11" t="s">
        <v>113</v>
      </c>
      <c r="C529" s="11" t="s">
        <v>410</v>
      </c>
      <c r="D529" s="12">
        <v>111860.6958</v>
      </c>
      <c r="E529" s="12">
        <v>4237156.3472999996</v>
      </c>
      <c r="F529" s="13">
        <f t="shared" si="8"/>
        <v>4349017.0431000004</v>
      </c>
      <c r="G529" s="14"/>
      <c r="H529" s="14"/>
      <c r="I529" s="16"/>
      <c r="J529" s="16"/>
      <c r="K529" s="16"/>
      <c r="M529" s="14"/>
      <c r="N529" s="14"/>
      <c r="O529" s="16"/>
      <c r="P529" s="16"/>
      <c r="Q529" s="16"/>
    </row>
    <row r="530" spans="1:17" ht="36">
      <c r="A530" s="10">
        <v>522</v>
      </c>
      <c r="B530" s="11" t="s">
        <v>113</v>
      </c>
      <c r="C530" s="11" t="s">
        <v>412</v>
      </c>
      <c r="D530" s="12">
        <v>114535.42260000001</v>
      </c>
      <c r="E530" s="12">
        <v>4338471.9685000004</v>
      </c>
      <c r="F530" s="13">
        <f t="shared" si="8"/>
        <v>4453007.3910999997</v>
      </c>
      <c r="G530" s="14"/>
      <c r="H530" s="14"/>
      <c r="I530" s="16"/>
      <c r="J530" s="16"/>
      <c r="K530" s="16"/>
      <c r="M530" s="14"/>
      <c r="N530" s="14"/>
      <c r="O530" s="16"/>
      <c r="P530" s="16"/>
      <c r="Q530" s="16"/>
    </row>
    <row r="531" spans="1:17" ht="36">
      <c r="A531" s="10">
        <v>523</v>
      </c>
      <c r="B531" s="11" t="s">
        <v>113</v>
      </c>
      <c r="C531" s="11" t="s">
        <v>414</v>
      </c>
      <c r="D531" s="12">
        <v>135136.19039999999</v>
      </c>
      <c r="E531" s="12">
        <v>5118805.6984000001</v>
      </c>
      <c r="F531" s="13">
        <f t="shared" si="8"/>
        <v>5253941.8887999998</v>
      </c>
      <c r="G531" s="14"/>
      <c r="H531" s="14"/>
      <c r="I531" s="16"/>
      <c r="J531" s="16"/>
      <c r="K531" s="16"/>
      <c r="M531" s="14"/>
      <c r="N531" s="14"/>
      <c r="O531" s="16"/>
      <c r="P531" s="16"/>
      <c r="Q531" s="16"/>
    </row>
    <row r="532" spans="1:17" ht="36">
      <c r="A532" s="10">
        <v>524</v>
      </c>
      <c r="B532" s="11" t="s">
        <v>113</v>
      </c>
      <c r="C532" s="11" t="s">
        <v>416</v>
      </c>
      <c r="D532" s="12">
        <v>96493.055399999997</v>
      </c>
      <c r="E532" s="12">
        <v>3655047.5529999998</v>
      </c>
      <c r="F532" s="13">
        <f t="shared" si="8"/>
        <v>3751540.6083999998</v>
      </c>
      <c r="G532" s="14"/>
      <c r="H532" s="14"/>
      <c r="I532" s="16"/>
      <c r="J532" s="16"/>
      <c r="K532" s="16"/>
      <c r="M532" s="14"/>
      <c r="N532" s="14"/>
      <c r="O532" s="16"/>
      <c r="P532" s="16"/>
      <c r="Q532" s="16"/>
    </row>
    <row r="533" spans="1:17" ht="36">
      <c r="A533" s="10">
        <v>525</v>
      </c>
      <c r="B533" s="11" t="s">
        <v>113</v>
      </c>
      <c r="C533" s="11" t="s">
        <v>418</v>
      </c>
      <c r="D533" s="12">
        <v>90735.730800000005</v>
      </c>
      <c r="E533" s="12">
        <v>3436966.6209</v>
      </c>
      <c r="F533" s="13">
        <f t="shared" si="8"/>
        <v>3527702.3517</v>
      </c>
      <c r="G533" s="14"/>
      <c r="H533" s="14"/>
      <c r="I533" s="16"/>
      <c r="J533" s="16"/>
      <c r="K533" s="16"/>
      <c r="M533" s="14"/>
      <c r="N533" s="14"/>
      <c r="O533" s="16"/>
      <c r="P533" s="16"/>
      <c r="Q533" s="16"/>
    </row>
    <row r="534" spans="1:17" ht="36">
      <c r="A534" s="10">
        <v>526</v>
      </c>
      <c r="B534" s="11" t="s">
        <v>113</v>
      </c>
      <c r="C534" s="11" t="s">
        <v>420</v>
      </c>
      <c r="D534" s="12">
        <v>103673.72199999999</v>
      </c>
      <c r="E534" s="12">
        <v>3927043.0636999998</v>
      </c>
      <c r="F534" s="13">
        <f t="shared" si="8"/>
        <v>4030716.7856999999</v>
      </c>
      <c r="G534" s="14"/>
      <c r="H534" s="14"/>
      <c r="I534" s="16"/>
      <c r="J534" s="16"/>
      <c r="K534" s="16"/>
      <c r="M534" s="14"/>
      <c r="N534" s="14"/>
      <c r="O534" s="16"/>
      <c r="P534" s="16"/>
      <c r="Q534" s="16"/>
    </row>
    <row r="535" spans="1:17" ht="36">
      <c r="A535" s="10">
        <v>527</v>
      </c>
      <c r="B535" s="11" t="s">
        <v>113</v>
      </c>
      <c r="C535" s="11" t="s">
        <v>422</v>
      </c>
      <c r="D535" s="12">
        <v>162224.37479999999</v>
      </c>
      <c r="E535" s="12">
        <v>6144875.4148000004</v>
      </c>
      <c r="F535" s="13">
        <f t="shared" si="8"/>
        <v>6307099.7895999998</v>
      </c>
      <c r="G535" s="14"/>
      <c r="H535" s="14"/>
      <c r="I535" s="16"/>
      <c r="J535" s="16"/>
      <c r="K535" s="16"/>
      <c r="M535" s="14"/>
      <c r="N535" s="14"/>
      <c r="O535" s="16"/>
      <c r="P535" s="16"/>
      <c r="Q535" s="16"/>
    </row>
    <row r="536" spans="1:17" ht="36">
      <c r="A536" s="10">
        <v>528</v>
      </c>
      <c r="B536" s="11" t="s">
        <v>113</v>
      </c>
      <c r="C536" s="11" t="s">
        <v>424</v>
      </c>
      <c r="D536" s="12">
        <v>150340.55499999999</v>
      </c>
      <c r="E536" s="12">
        <v>5694729.7932000002</v>
      </c>
      <c r="F536" s="13">
        <f t="shared" si="8"/>
        <v>5845070.3481999999</v>
      </c>
      <c r="G536" s="14"/>
      <c r="H536" s="14"/>
      <c r="I536" s="16"/>
      <c r="J536" s="16"/>
      <c r="K536" s="16"/>
      <c r="M536" s="14"/>
      <c r="N536" s="14"/>
      <c r="O536" s="16"/>
      <c r="P536" s="16"/>
      <c r="Q536" s="16"/>
    </row>
    <row r="537" spans="1:17" ht="36">
      <c r="A537" s="10">
        <v>529</v>
      </c>
      <c r="B537" s="11" t="s">
        <v>113</v>
      </c>
      <c r="C537" s="11" t="s">
        <v>426</v>
      </c>
      <c r="D537" s="12">
        <v>115008.2356</v>
      </c>
      <c r="E537" s="12">
        <v>4356381.5892000003</v>
      </c>
      <c r="F537" s="13">
        <f t="shared" si="8"/>
        <v>4471389.8247999996</v>
      </c>
      <c r="G537" s="14"/>
      <c r="H537" s="14"/>
      <c r="I537" s="16"/>
      <c r="J537" s="16"/>
      <c r="K537" s="16"/>
      <c r="M537" s="14"/>
      <c r="N537" s="14"/>
      <c r="O537" s="16"/>
      <c r="P537" s="16"/>
      <c r="Q537" s="16"/>
    </row>
    <row r="538" spans="1:17" ht="36">
      <c r="A538" s="10">
        <v>530</v>
      </c>
      <c r="B538" s="11" t="s">
        <v>113</v>
      </c>
      <c r="C538" s="11" t="s">
        <v>407</v>
      </c>
      <c r="D538" s="12">
        <v>110085.1064</v>
      </c>
      <c r="E538" s="12">
        <v>4169899.0372000001</v>
      </c>
      <c r="F538" s="13">
        <f t="shared" si="8"/>
        <v>4279984.1436000001</v>
      </c>
      <c r="G538" s="14"/>
      <c r="H538" s="14"/>
      <c r="I538" s="16"/>
      <c r="J538" s="16"/>
      <c r="K538" s="16"/>
      <c r="M538" s="14"/>
      <c r="N538" s="14"/>
      <c r="O538" s="16"/>
      <c r="P538" s="16"/>
      <c r="Q538" s="16"/>
    </row>
    <row r="539" spans="1:17" ht="36">
      <c r="A539" s="10">
        <v>531</v>
      </c>
      <c r="B539" s="11" t="s">
        <v>113</v>
      </c>
      <c r="C539" s="11" t="s">
        <v>430</v>
      </c>
      <c r="D539" s="12">
        <v>116957.5241</v>
      </c>
      <c r="E539" s="12">
        <v>4430218.4288999997</v>
      </c>
      <c r="F539" s="13">
        <f t="shared" si="8"/>
        <v>4547175.9529999997</v>
      </c>
      <c r="G539" s="14"/>
      <c r="H539" s="14"/>
      <c r="I539" s="16"/>
      <c r="J539" s="16"/>
      <c r="K539" s="16"/>
      <c r="M539" s="14"/>
      <c r="N539" s="14"/>
      <c r="O539" s="16"/>
      <c r="P539" s="16"/>
      <c r="Q539" s="16"/>
    </row>
    <row r="540" spans="1:17" ht="36">
      <c r="A540" s="10">
        <v>532</v>
      </c>
      <c r="B540" s="11" t="s">
        <v>113</v>
      </c>
      <c r="C540" s="11" t="s">
        <v>432</v>
      </c>
      <c r="D540" s="12">
        <v>93889.4323</v>
      </c>
      <c r="E540" s="12">
        <v>3556425.2595000002</v>
      </c>
      <c r="F540" s="13">
        <f t="shared" si="8"/>
        <v>3650314.6918000001</v>
      </c>
      <c r="G540" s="14"/>
      <c r="H540" s="14"/>
      <c r="I540" s="16"/>
      <c r="J540" s="16"/>
      <c r="K540" s="16"/>
      <c r="M540" s="14"/>
      <c r="N540" s="14"/>
      <c r="O540" s="16"/>
      <c r="P540" s="16"/>
      <c r="Q540" s="16"/>
    </row>
    <row r="541" spans="1:17" ht="18">
      <c r="A541" s="10">
        <v>533</v>
      </c>
      <c r="B541" s="11" t="s">
        <v>114</v>
      </c>
      <c r="C541" s="11" t="s">
        <v>436</v>
      </c>
      <c r="D541" s="12">
        <v>103238.4084</v>
      </c>
      <c r="E541" s="12">
        <v>3910553.878</v>
      </c>
      <c r="F541" s="13">
        <f t="shared" si="8"/>
        <v>4013792.2864000001</v>
      </c>
      <c r="G541" s="14"/>
      <c r="H541" s="14"/>
      <c r="I541" s="16"/>
      <c r="J541" s="16"/>
      <c r="K541" s="16"/>
      <c r="M541" s="14"/>
      <c r="N541" s="14"/>
      <c r="O541" s="16"/>
      <c r="P541" s="16"/>
      <c r="Q541" s="16"/>
    </row>
    <row r="542" spans="1:17" ht="18">
      <c r="A542" s="10">
        <v>534</v>
      </c>
      <c r="B542" s="11" t="s">
        <v>114</v>
      </c>
      <c r="C542" s="11" t="s">
        <v>438</v>
      </c>
      <c r="D542" s="12">
        <v>88637.212799999994</v>
      </c>
      <c r="E542" s="12">
        <v>3357477.1392999999</v>
      </c>
      <c r="F542" s="13">
        <f t="shared" si="8"/>
        <v>3446114.3520999998</v>
      </c>
      <c r="G542" s="14"/>
      <c r="H542" s="14"/>
      <c r="I542" s="16"/>
      <c r="J542" s="16"/>
      <c r="K542" s="16"/>
      <c r="M542" s="14"/>
      <c r="N542" s="14"/>
      <c r="O542" s="16"/>
      <c r="P542" s="16"/>
      <c r="Q542" s="16"/>
    </row>
    <row r="543" spans="1:17" ht="18">
      <c r="A543" s="10">
        <v>535</v>
      </c>
      <c r="B543" s="11" t="s">
        <v>114</v>
      </c>
      <c r="C543" s="11" t="s">
        <v>440</v>
      </c>
      <c r="D543" s="12">
        <v>101508.0101</v>
      </c>
      <c r="E543" s="12">
        <v>3845008.352</v>
      </c>
      <c r="F543" s="13">
        <f t="shared" si="8"/>
        <v>3946516.3621</v>
      </c>
      <c r="G543" s="14"/>
      <c r="H543" s="14"/>
      <c r="I543" s="16"/>
      <c r="J543" s="16"/>
      <c r="K543" s="16"/>
      <c r="M543" s="14"/>
      <c r="N543" s="14"/>
      <c r="O543" s="16"/>
      <c r="P543" s="16"/>
      <c r="Q543" s="16"/>
    </row>
    <row r="544" spans="1:17" ht="18">
      <c r="A544" s="10">
        <v>536</v>
      </c>
      <c r="B544" s="11" t="s">
        <v>114</v>
      </c>
      <c r="C544" s="11" t="s">
        <v>442</v>
      </c>
      <c r="D544" s="12">
        <v>165240.1293</v>
      </c>
      <c r="E544" s="12">
        <v>6259108.7769999998</v>
      </c>
      <c r="F544" s="13">
        <f t="shared" si="8"/>
        <v>6424348.9062999999</v>
      </c>
      <c r="G544" s="14"/>
      <c r="H544" s="14"/>
      <c r="I544" s="16"/>
      <c r="J544" s="16"/>
      <c r="K544" s="16"/>
      <c r="M544" s="14"/>
      <c r="N544" s="14"/>
      <c r="O544" s="16"/>
      <c r="P544" s="16"/>
      <c r="Q544" s="16"/>
    </row>
    <row r="545" spans="1:17" ht="18">
      <c r="A545" s="10">
        <v>537</v>
      </c>
      <c r="B545" s="11" t="s">
        <v>114</v>
      </c>
      <c r="C545" s="11" t="s">
        <v>444</v>
      </c>
      <c r="D545" s="12">
        <v>99186.329800000007</v>
      </c>
      <c r="E545" s="12">
        <v>3757065.7348000002</v>
      </c>
      <c r="F545" s="13">
        <f t="shared" si="8"/>
        <v>3856252.0646000002</v>
      </c>
      <c r="G545" s="14"/>
      <c r="H545" s="14"/>
      <c r="I545" s="16"/>
      <c r="J545" s="16"/>
      <c r="K545" s="16"/>
      <c r="M545" s="14"/>
      <c r="N545" s="14"/>
      <c r="O545" s="16"/>
      <c r="P545" s="16"/>
      <c r="Q545" s="16"/>
    </row>
    <row r="546" spans="1:17" ht="18">
      <c r="A546" s="10">
        <v>538</v>
      </c>
      <c r="B546" s="11" t="s">
        <v>114</v>
      </c>
      <c r="C546" s="11" t="s">
        <v>446</v>
      </c>
      <c r="D546" s="12">
        <v>104464.227</v>
      </c>
      <c r="E546" s="12">
        <v>3956986.4970999998</v>
      </c>
      <c r="F546" s="13">
        <f t="shared" si="8"/>
        <v>4061450.7241000002</v>
      </c>
      <c r="G546" s="14"/>
      <c r="H546" s="14"/>
      <c r="I546" s="16"/>
      <c r="J546" s="16"/>
      <c r="K546" s="16"/>
      <c r="M546" s="14"/>
      <c r="N546" s="14"/>
      <c r="O546" s="16"/>
      <c r="P546" s="16"/>
      <c r="Q546" s="16"/>
    </row>
    <row r="547" spans="1:17" ht="18">
      <c r="A547" s="10">
        <v>539</v>
      </c>
      <c r="B547" s="11" t="s">
        <v>114</v>
      </c>
      <c r="C547" s="11" t="s">
        <v>448</v>
      </c>
      <c r="D547" s="12">
        <v>98947.228799999997</v>
      </c>
      <c r="E547" s="12">
        <v>3748008.8598000002</v>
      </c>
      <c r="F547" s="13">
        <f t="shared" si="8"/>
        <v>3846956.0885999999</v>
      </c>
      <c r="G547" s="14"/>
      <c r="H547" s="14"/>
      <c r="I547" s="16"/>
      <c r="J547" s="16"/>
      <c r="K547" s="16"/>
      <c r="M547" s="14"/>
      <c r="N547" s="14"/>
      <c r="O547" s="16"/>
      <c r="P547" s="16"/>
      <c r="Q547" s="16"/>
    </row>
    <row r="548" spans="1:17" ht="18">
      <c r="A548" s="10">
        <v>540</v>
      </c>
      <c r="B548" s="11" t="s">
        <v>114</v>
      </c>
      <c r="C548" s="11" t="s">
        <v>450</v>
      </c>
      <c r="D548" s="12">
        <v>88415.618000000002</v>
      </c>
      <c r="E548" s="12">
        <v>3349083.3810000001</v>
      </c>
      <c r="F548" s="13">
        <f t="shared" si="8"/>
        <v>3437498.9989999998</v>
      </c>
      <c r="G548" s="14"/>
      <c r="H548" s="14"/>
      <c r="I548" s="16"/>
      <c r="J548" s="16"/>
      <c r="K548" s="16"/>
      <c r="M548" s="14"/>
      <c r="N548" s="14"/>
      <c r="O548" s="16"/>
      <c r="P548" s="16"/>
      <c r="Q548" s="16"/>
    </row>
    <row r="549" spans="1:17" ht="18">
      <c r="A549" s="10">
        <v>541</v>
      </c>
      <c r="B549" s="11" t="s">
        <v>114</v>
      </c>
      <c r="C549" s="11" t="s">
        <v>452</v>
      </c>
      <c r="D549" s="12">
        <v>95405.541700000002</v>
      </c>
      <c r="E549" s="12">
        <v>3613853.7642000001</v>
      </c>
      <c r="F549" s="13">
        <f t="shared" si="8"/>
        <v>3709259.3059</v>
      </c>
      <c r="G549" s="14"/>
      <c r="H549" s="14"/>
      <c r="I549" s="16"/>
      <c r="J549" s="16"/>
      <c r="K549" s="16"/>
      <c r="M549" s="14"/>
      <c r="N549" s="14"/>
      <c r="O549" s="16"/>
      <c r="P549" s="16"/>
      <c r="Q549" s="16"/>
    </row>
    <row r="550" spans="1:17" ht="18">
      <c r="A550" s="10">
        <v>542</v>
      </c>
      <c r="B550" s="11" t="s">
        <v>114</v>
      </c>
      <c r="C550" s="11" t="s">
        <v>454</v>
      </c>
      <c r="D550" s="12">
        <v>105068.3015</v>
      </c>
      <c r="E550" s="12">
        <v>3979868.1521000001</v>
      </c>
      <c r="F550" s="13">
        <f t="shared" si="8"/>
        <v>4084936.4536000001</v>
      </c>
      <c r="G550" s="14"/>
      <c r="H550" s="14"/>
      <c r="I550" s="16"/>
      <c r="J550" s="16"/>
      <c r="K550" s="16"/>
      <c r="M550" s="14"/>
      <c r="N550" s="14"/>
      <c r="O550" s="16"/>
      <c r="P550" s="16"/>
      <c r="Q550" s="16"/>
    </row>
    <row r="551" spans="1:17" ht="18">
      <c r="A551" s="10">
        <v>543</v>
      </c>
      <c r="B551" s="11" t="s">
        <v>114</v>
      </c>
      <c r="C551" s="11" t="s">
        <v>456</v>
      </c>
      <c r="D551" s="12">
        <v>102630.16069999999</v>
      </c>
      <c r="E551" s="12">
        <v>3887514.1419000002</v>
      </c>
      <c r="F551" s="13">
        <f t="shared" si="8"/>
        <v>3990144.3026000001</v>
      </c>
      <c r="G551" s="14"/>
      <c r="H551" s="14"/>
      <c r="I551" s="16"/>
      <c r="J551" s="16"/>
      <c r="K551" s="16"/>
      <c r="M551" s="14"/>
      <c r="N551" s="14"/>
      <c r="O551" s="16"/>
      <c r="P551" s="16"/>
      <c r="Q551" s="16"/>
    </row>
    <row r="552" spans="1:17" ht="18">
      <c r="A552" s="10">
        <v>544</v>
      </c>
      <c r="B552" s="11" t="s">
        <v>114</v>
      </c>
      <c r="C552" s="11" t="s">
        <v>458</v>
      </c>
      <c r="D552" s="12">
        <v>119422.59239999999</v>
      </c>
      <c r="E552" s="12">
        <v>4523592.4199000001</v>
      </c>
      <c r="F552" s="13">
        <f t="shared" si="8"/>
        <v>4643015.0122999996</v>
      </c>
      <c r="G552" s="14"/>
      <c r="H552" s="14"/>
      <c r="I552" s="16"/>
      <c r="J552" s="16"/>
      <c r="K552" s="16"/>
      <c r="M552" s="14"/>
      <c r="N552" s="14"/>
      <c r="O552" s="16"/>
      <c r="P552" s="16"/>
      <c r="Q552" s="16"/>
    </row>
    <row r="553" spans="1:17" ht="18">
      <c r="A553" s="10">
        <v>545</v>
      </c>
      <c r="B553" s="11" t="s">
        <v>114</v>
      </c>
      <c r="C553" s="11" t="s">
        <v>460</v>
      </c>
      <c r="D553" s="12">
        <v>122333.048</v>
      </c>
      <c r="E553" s="12">
        <v>4633837.1785000004</v>
      </c>
      <c r="F553" s="13">
        <f t="shared" si="8"/>
        <v>4756170.2264999999</v>
      </c>
      <c r="G553" s="14"/>
      <c r="H553" s="14"/>
      <c r="I553" s="16"/>
      <c r="J553" s="16"/>
      <c r="K553" s="16"/>
      <c r="M553" s="14"/>
      <c r="N553" s="14"/>
      <c r="O553" s="16"/>
      <c r="P553" s="16"/>
      <c r="Q553" s="16"/>
    </row>
    <row r="554" spans="1:17" ht="18">
      <c r="A554" s="10">
        <v>546</v>
      </c>
      <c r="B554" s="11" t="s">
        <v>114</v>
      </c>
      <c r="C554" s="11" t="s">
        <v>462</v>
      </c>
      <c r="D554" s="12">
        <v>135455.15119999999</v>
      </c>
      <c r="E554" s="12">
        <v>5130887.5728000002</v>
      </c>
      <c r="F554" s="13">
        <f t="shared" si="8"/>
        <v>5266342.7240000004</v>
      </c>
      <c r="G554" s="14"/>
      <c r="H554" s="14"/>
      <c r="I554" s="16"/>
      <c r="J554" s="16"/>
      <c r="K554" s="16"/>
      <c r="M554" s="14"/>
      <c r="N554" s="14"/>
      <c r="O554" s="16"/>
      <c r="P554" s="16"/>
      <c r="Q554" s="16"/>
    </row>
    <row r="555" spans="1:17" ht="18">
      <c r="A555" s="10">
        <v>547</v>
      </c>
      <c r="B555" s="11" t="s">
        <v>114</v>
      </c>
      <c r="C555" s="11" t="s">
        <v>464</v>
      </c>
      <c r="D555" s="12">
        <v>159828.65650000001</v>
      </c>
      <c r="E555" s="12">
        <v>6054128.3218999999</v>
      </c>
      <c r="F555" s="13">
        <f t="shared" si="8"/>
        <v>6213956.9784000004</v>
      </c>
      <c r="G555" s="14"/>
      <c r="H555" s="14"/>
      <c r="I555" s="16"/>
      <c r="J555" s="16"/>
      <c r="K555" s="16"/>
      <c r="M555" s="14"/>
      <c r="N555" s="14"/>
      <c r="O555" s="16"/>
      <c r="P555" s="16"/>
      <c r="Q555" s="16"/>
    </row>
    <row r="556" spans="1:17" ht="18">
      <c r="A556" s="10">
        <v>548</v>
      </c>
      <c r="B556" s="11" t="s">
        <v>114</v>
      </c>
      <c r="C556" s="11" t="s">
        <v>466</v>
      </c>
      <c r="D556" s="12">
        <v>101224.6355</v>
      </c>
      <c r="E556" s="12">
        <v>3834274.4434000002</v>
      </c>
      <c r="F556" s="13">
        <f t="shared" si="8"/>
        <v>3935499.0789000001</v>
      </c>
      <c r="G556" s="14"/>
      <c r="H556" s="14"/>
      <c r="I556" s="16"/>
      <c r="J556" s="16"/>
      <c r="K556" s="16"/>
      <c r="M556" s="14"/>
      <c r="N556" s="14"/>
      <c r="O556" s="16"/>
      <c r="P556" s="16"/>
      <c r="Q556" s="16"/>
    </row>
    <row r="557" spans="1:17" ht="18">
      <c r="A557" s="10">
        <v>549</v>
      </c>
      <c r="B557" s="11" t="s">
        <v>114</v>
      </c>
      <c r="C557" s="11" t="s">
        <v>468</v>
      </c>
      <c r="D557" s="12">
        <v>137392.28760000001</v>
      </c>
      <c r="E557" s="12">
        <v>5204264.1026999997</v>
      </c>
      <c r="F557" s="13">
        <f t="shared" si="8"/>
        <v>5341656.3903000001</v>
      </c>
      <c r="G557" s="14"/>
      <c r="H557" s="14"/>
      <c r="I557" s="16"/>
      <c r="J557" s="16"/>
      <c r="K557" s="16"/>
      <c r="M557" s="14"/>
      <c r="N557" s="14"/>
      <c r="O557" s="16"/>
      <c r="P557" s="16"/>
      <c r="Q557" s="16"/>
    </row>
    <row r="558" spans="1:17" ht="18">
      <c r="A558" s="10">
        <v>550</v>
      </c>
      <c r="B558" s="11" t="s">
        <v>114</v>
      </c>
      <c r="C558" s="11" t="s">
        <v>470</v>
      </c>
      <c r="D558" s="12">
        <v>92805.5383</v>
      </c>
      <c r="E558" s="12">
        <v>3515368.5838000001</v>
      </c>
      <c r="F558" s="13">
        <f t="shared" si="8"/>
        <v>3608174.1220999998</v>
      </c>
      <c r="G558" s="14"/>
      <c r="H558" s="14"/>
      <c r="I558" s="16"/>
      <c r="J558" s="16"/>
      <c r="K558" s="16"/>
      <c r="M558" s="14"/>
      <c r="N558" s="14"/>
      <c r="O558" s="16"/>
      <c r="P558" s="16"/>
      <c r="Q558" s="16"/>
    </row>
    <row r="559" spans="1:17" ht="18">
      <c r="A559" s="10">
        <v>551</v>
      </c>
      <c r="B559" s="11" t="s">
        <v>114</v>
      </c>
      <c r="C559" s="11" t="s">
        <v>472</v>
      </c>
      <c r="D559" s="12">
        <v>106808.4856</v>
      </c>
      <c r="E559" s="12">
        <v>4045784.3536</v>
      </c>
      <c r="F559" s="13">
        <f t="shared" si="8"/>
        <v>4152592.8391999998</v>
      </c>
      <c r="G559" s="14"/>
      <c r="H559" s="14"/>
      <c r="I559" s="16"/>
      <c r="J559" s="16"/>
      <c r="K559" s="16"/>
      <c r="M559" s="14"/>
      <c r="N559" s="14"/>
      <c r="O559" s="16"/>
      <c r="P559" s="16"/>
      <c r="Q559" s="16"/>
    </row>
    <row r="560" spans="1:17" ht="18">
      <c r="A560" s="10">
        <v>552</v>
      </c>
      <c r="B560" s="11" t="s">
        <v>114</v>
      </c>
      <c r="C560" s="11" t="s">
        <v>474</v>
      </c>
      <c r="D560" s="12">
        <v>123191.6263</v>
      </c>
      <c r="E560" s="12">
        <v>4666359.1506000003</v>
      </c>
      <c r="F560" s="13">
        <f t="shared" si="8"/>
        <v>4789550.7768999999</v>
      </c>
      <c r="G560" s="14"/>
      <c r="H560" s="14"/>
      <c r="I560" s="16"/>
      <c r="J560" s="16"/>
      <c r="K560" s="16"/>
      <c r="M560" s="14"/>
      <c r="N560" s="14"/>
      <c r="O560" s="16"/>
      <c r="P560" s="16"/>
      <c r="Q560" s="16"/>
    </row>
    <row r="561" spans="1:17" ht="18">
      <c r="A561" s="10">
        <v>553</v>
      </c>
      <c r="B561" s="11" t="s">
        <v>114</v>
      </c>
      <c r="C561" s="11" t="s">
        <v>476</v>
      </c>
      <c r="D561" s="12">
        <v>115890.1205</v>
      </c>
      <c r="E561" s="12">
        <v>4389786.3872999996</v>
      </c>
      <c r="F561" s="13">
        <f t="shared" si="8"/>
        <v>4505676.5077999998</v>
      </c>
      <c r="G561" s="14"/>
      <c r="H561" s="14"/>
      <c r="I561" s="16"/>
      <c r="J561" s="16"/>
      <c r="K561" s="16"/>
      <c r="M561" s="14"/>
      <c r="N561" s="14"/>
      <c r="O561" s="16"/>
      <c r="P561" s="16"/>
      <c r="Q561" s="16"/>
    </row>
    <row r="562" spans="1:17" ht="18">
      <c r="A562" s="10">
        <v>554</v>
      </c>
      <c r="B562" s="11" t="s">
        <v>114</v>
      </c>
      <c r="C562" s="11" t="s">
        <v>478</v>
      </c>
      <c r="D562" s="12">
        <v>136999.87890000001</v>
      </c>
      <c r="E562" s="12">
        <v>5189400.1050000004</v>
      </c>
      <c r="F562" s="13">
        <f t="shared" si="8"/>
        <v>5326399.9839000003</v>
      </c>
      <c r="G562" s="14"/>
      <c r="H562" s="14"/>
      <c r="I562" s="16"/>
      <c r="J562" s="16"/>
      <c r="K562" s="16"/>
      <c r="M562" s="14"/>
      <c r="N562" s="14"/>
      <c r="O562" s="16"/>
      <c r="P562" s="16"/>
      <c r="Q562" s="16"/>
    </row>
    <row r="563" spans="1:17" ht="18">
      <c r="A563" s="10">
        <v>555</v>
      </c>
      <c r="B563" s="11" t="s">
        <v>114</v>
      </c>
      <c r="C563" s="11" t="s">
        <v>480</v>
      </c>
      <c r="D563" s="12">
        <v>100191.4516</v>
      </c>
      <c r="E563" s="12">
        <v>3795138.6060000001</v>
      </c>
      <c r="F563" s="13">
        <f t="shared" si="8"/>
        <v>3895330.0575999999</v>
      </c>
      <c r="G563" s="14"/>
      <c r="H563" s="14"/>
      <c r="I563" s="16"/>
      <c r="J563" s="16"/>
      <c r="K563" s="16"/>
      <c r="M563" s="14"/>
      <c r="N563" s="14"/>
      <c r="O563" s="16"/>
      <c r="P563" s="16"/>
      <c r="Q563" s="16"/>
    </row>
    <row r="564" spans="1:17" ht="18">
      <c r="A564" s="10">
        <v>556</v>
      </c>
      <c r="B564" s="11" t="s">
        <v>114</v>
      </c>
      <c r="C564" s="11" t="s">
        <v>482</v>
      </c>
      <c r="D564" s="12">
        <v>81539.938399999999</v>
      </c>
      <c r="E564" s="12">
        <v>3088640.4328999999</v>
      </c>
      <c r="F564" s="13">
        <f t="shared" si="8"/>
        <v>3170180.3713000002</v>
      </c>
      <c r="G564" s="14"/>
      <c r="H564" s="14"/>
      <c r="I564" s="16"/>
      <c r="J564" s="16"/>
      <c r="K564" s="16"/>
      <c r="M564" s="14"/>
      <c r="N564" s="14"/>
      <c r="O564" s="16"/>
      <c r="P564" s="16"/>
      <c r="Q564" s="16"/>
    </row>
    <row r="565" spans="1:17" ht="18">
      <c r="A565" s="10">
        <v>557</v>
      </c>
      <c r="B565" s="11" t="s">
        <v>114</v>
      </c>
      <c r="C565" s="11" t="s">
        <v>484</v>
      </c>
      <c r="D565" s="12">
        <v>90891.810800000007</v>
      </c>
      <c r="E565" s="12">
        <v>3442878.7543000001</v>
      </c>
      <c r="F565" s="13">
        <f t="shared" si="8"/>
        <v>3533770.5650999998</v>
      </c>
      <c r="G565" s="14"/>
      <c r="H565" s="14"/>
      <c r="I565" s="16"/>
      <c r="J565" s="16"/>
      <c r="K565" s="16"/>
      <c r="M565" s="14"/>
      <c r="N565" s="14"/>
      <c r="O565" s="16"/>
      <c r="P565" s="16"/>
      <c r="Q565" s="16"/>
    </row>
    <row r="566" spans="1:17" ht="36">
      <c r="A566" s="10">
        <v>558</v>
      </c>
      <c r="B566" s="11" t="s">
        <v>115</v>
      </c>
      <c r="C566" s="11" t="s">
        <v>489</v>
      </c>
      <c r="D566" s="12">
        <v>102045.5766</v>
      </c>
      <c r="E566" s="12">
        <v>3865370.7588</v>
      </c>
      <c r="F566" s="13">
        <f t="shared" si="8"/>
        <v>3967416.3354000002</v>
      </c>
      <c r="G566" s="14"/>
      <c r="H566" s="14"/>
      <c r="I566" s="16"/>
      <c r="J566" s="16"/>
      <c r="K566" s="16"/>
      <c r="M566" s="14"/>
      <c r="N566" s="14"/>
      <c r="O566" s="16"/>
      <c r="P566" s="16"/>
      <c r="Q566" s="16"/>
    </row>
    <row r="567" spans="1:17" ht="36">
      <c r="A567" s="10">
        <v>559</v>
      </c>
      <c r="B567" s="11" t="s">
        <v>115</v>
      </c>
      <c r="C567" s="11" t="s">
        <v>491</v>
      </c>
      <c r="D567" s="12">
        <v>105346.4437</v>
      </c>
      <c r="E567" s="12">
        <v>3990403.8645000001</v>
      </c>
      <c r="F567" s="13">
        <f t="shared" si="8"/>
        <v>4095750.3081999999</v>
      </c>
      <c r="G567" s="14"/>
      <c r="H567" s="14"/>
      <c r="I567" s="16"/>
      <c r="J567" s="16"/>
      <c r="K567" s="16"/>
      <c r="M567" s="14"/>
      <c r="N567" s="14"/>
      <c r="O567" s="16"/>
      <c r="P567" s="16"/>
      <c r="Q567" s="16"/>
    </row>
    <row r="568" spans="1:17" ht="18">
      <c r="A568" s="10">
        <v>560</v>
      </c>
      <c r="B568" s="11" t="s">
        <v>115</v>
      </c>
      <c r="C568" s="11" t="s">
        <v>493</v>
      </c>
      <c r="D568" s="12">
        <v>161920.97140000001</v>
      </c>
      <c r="E568" s="12">
        <v>6133382.8400999997</v>
      </c>
      <c r="F568" s="13">
        <f t="shared" si="8"/>
        <v>6295303.8114999998</v>
      </c>
      <c r="G568" s="14"/>
      <c r="H568" s="14"/>
      <c r="I568" s="16"/>
      <c r="J568" s="16"/>
      <c r="K568" s="16"/>
      <c r="M568" s="14"/>
      <c r="N568" s="14"/>
      <c r="O568" s="16"/>
      <c r="P568" s="16"/>
      <c r="Q568" s="16"/>
    </row>
    <row r="569" spans="1:17" ht="18">
      <c r="A569" s="10">
        <v>561</v>
      </c>
      <c r="B569" s="11" t="s">
        <v>115</v>
      </c>
      <c r="C569" s="11" t="s">
        <v>495</v>
      </c>
      <c r="D569" s="12">
        <v>106464.398</v>
      </c>
      <c r="E569" s="12">
        <v>4032750.7058000001</v>
      </c>
      <c r="F569" s="13">
        <f t="shared" si="8"/>
        <v>4139215.1038000002</v>
      </c>
      <c r="G569" s="14"/>
      <c r="H569" s="14"/>
      <c r="I569" s="16"/>
      <c r="J569" s="16"/>
      <c r="K569" s="16"/>
      <c r="M569" s="14"/>
      <c r="N569" s="14"/>
      <c r="O569" s="16"/>
      <c r="P569" s="16"/>
      <c r="Q569" s="16"/>
    </row>
    <row r="570" spans="1:17" ht="18">
      <c r="A570" s="10">
        <v>562</v>
      </c>
      <c r="B570" s="11" t="s">
        <v>115</v>
      </c>
      <c r="C570" s="11" t="s">
        <v>497</v>
      </c>
      <c r="D570" s="12">
        <v>95411.122000000003</v>
      </c>
      <c r="E570" s="12">
        <v>3614065.1405000002</v>
      </c>
      <c r="F570" s="13">
        <f t="shared" si="8"/>
        <v>3709476.2625000002</v>
      </c>
      <c r="G570" s="14"/>
      <c r="H570" s="14"/>
      <c r="I570" s="16"/>
      <c r="J570" s="16"/>
      <c r="K570" s="16"/>
      <c r="M570" s="14"/>
      <c r="N570" s="14"/>
      <c r="O570" s="16"/>
      <c r="P570" s="16"/>
      <c r="Q570" s="16"/>
    </row>
    <row r="571" spans="1:17" ht="18">
      <c r="A571" s="10">
        <v>563</v>
      </c>
      <c r="B571" s="11" t="s">
        <v>115</v>
      </c>
      <c r="C571" s="11" t="s">
        <v>499</v>
      </c>
      <c r="D571" s="12">
        <v>72576.835300000006</v>
      </c>
      <c r="E571" s="12">
        <v>2749128.2448999998</v>
      </c>
      <c r="F571" s="13">
        <f t="shared" si="8"/>
        <v>2821705.0802000002</v>
      </c>
      <c r="G571" s="14"/>
      <c r="H571" s="14"/>
      <c r="I571" s="16"/>
      <c r="J571" s="16"/>
      <c r="K571" s="16"/>
      <c r="M571" s="14"/>
      <c r="N571" s="14"/>
      <c r="O571" s="16"/>
      <c r="P571" s="16"/>
      <c r="Q571" s="16"/>
    </row>
    <row r="572" spans="1:17" ht="18">
      <c r="A572" s="10">
        <v>564</v>
      </c>
      <c r="B572" s="11" t="s">
        <v>115</v>
      </c>
      <c r="C572" s="11" t="s">
        <v>501</v>
      </c>
      <c r="D572" s="12">
        <v>70702.662800000006</v>
      </c>
      <c r="E572" s="12">
        <v>2678136.7154000001</v>
      </c>
      <c r="F572" s="13">
        <f t="shared" si="8"/>
        <v>2748839.3782000002</v>
      </c>
      <c r="G572" s="14"/>
      <c r="H572" s="14"/>
      <c r="I572" s="16"/>
      <c r="J572" s="16"/>
      <c r="K572" s="16"/>
      <c r="M572" s="14"/>
      <c r="N572" s="14"/>
      <c r="O572" s="16"/>
      <c r="P572" s="16"/>
      <c r="Q572" s="16"/>
    </row>
    <row r="573" spans="1:17" ht="18">
      <c r="A573" s="10">
        <v>565</v>
      </c>
      <c r="B573" s="11" t="s">
        <v>115</v>
      </c>
      <c r="C573" s="11" t="s">
        <v>503</v>
      </c>
      <c r="D573" s="12">
        <v>158759.83290000001</v>
      </c>
      <c r="E573" s="12">
        <v>6013642.4983000001</v>
      </c>
      <c r="F573" s="13">
        <f t="shared" si="8"/>
        <v>6172402.3311999999</v>
      </c>
      <c r="G573" s="14"/>
      <c r="H573" s="14"/>
      <c r="I573" s="16"/>
      <c r="J573" s="16"/>
      <c r="K573" s="16"/>
      <c r="M573" s="14"/>
      <c r="N573" s="14"/>
      <c r="O573" s="16"/>
      <c r="P573" s="16"/>
      <c r="Q573" s="16"/>
    </row>
    <row r="574" spans="1:17" ht="18">
      <c r="A574" s="10">
        <v>566</v>
      </c>
      <c r="B574" s="11" t="s">
        <v>115</v>
      </c>
      <c r="C574" s="11" t="s">
        <v>505</v>
      </c>
      <c r="D574" s="12">
        <v>94481.842099999994</v>
      </c>
      <c r="E574" s="12">
        <v>3578865.0704000001</v>
      </c>
      <c r="F574" s="13">
        <f t="shared" si="8"/>
        <v>3673346.9125000001</v>
      </c>
      <c r="G574" s="14"/>
      <c r="H574" s="14"/>
      <c r="I574" s="16"/>
      <c r="J574" s="16"/>
      <c r="K574" s="16"/>
      <c r="M574" s="14"/>
      <c r="N574" s="14"/>
      <c r="O574" s="16"/>
      <c r="P574" s="16"/>
      <c r="Q574" s="16"/>
    </row>
    <row r="575" spans="1:17" ht="18">
      <c r="A575" s="10">
        <v>567</v>
      </c>
      <c r="B575" s="11" t="s">
        <v>115</v>
      </c>
      <c r="C575" s="11" t="s">
        <v>507</v>
      </c>
      <c r="D575" s="12">
        <v>118045.82309999999</v>
      </c>
      <c r="E575" s="12">
        <v>4471441.9600999998</v>
      </c>
      <c r="F575" s="13">
        <f t="shared" si="8"/>
        <v>4589487.7832000004</v>
      </c>
      <c r="G575" s="14"/>
      <c r="H575" s="14"/>
      <c r="I575" s="16"/>
      <c r="J575" s="16"/>
      <c r="K575" s="16"/>
      <c r="M575" s="14"/>
      <c r="N575" s="14"/>
      <c r="O575" s="16"/>
      <c r="P575" s="16"/>
      <c r="Q575" s="16"/>
    </row>
    <row r="576" spans="1:17" ht="18">
      <c r="A576" s="10">
        <v>568</v>
      </c>
      <c r="B576" s="11" t="s">
        <v>115</v>
      </c>
      <c r="C576" s="11" t="s">
        <v>509</v>
      </c>
      <c r="D576" s="12">
        <v>91072.404200000004</v>
      </c>
      <c r="E576" s="12">
        <v>3449719.429</v>
      </c>
      <c r="F576" s="13">
        <f t="shared" si="8"/>
        <v>3540791.8332000002</v>
      </c>
      <c r="G576" s="14"/>
      <c r="H576" s="14"/>
      <c r="I576" s="16"/>
      <c r="J576" s="16"/>
      <c r="K576" s="16"/>
      <c r="M576" s="14"/>
      <c r="N576" s="14"/>
      <c r="O576" s="16"/>
      <c r="P576" s="16"/>
      <c r="Q576" s="16"/>
    </row>
    <row r="577" spans="1:17" ht="18">
      <c r="A577" s="10">
        <v>569</v>
      </c>
      <c r="B577" s="11" t="s">
        <v>115</v>
      </c>
      <c r="C577" s="11" t="s">
        <v>511</v>
      </c>
      <c r="D577" s="12">
        <v>82279.933399999994</v>
      </c>
      <c r="E577" s="12">
        <v>3116670.6028999998</v>
      </c>
      <c r="F577" s="13">
        <f t="shared" si="8"/>
        <v>3198950.5362999998</v>
      </c>
      <c r="G577" s="14"/>
      <c r="H577" s="14"/>
      <c r="I577" s="16"/>
      <c r="J577" s="16"/>
      <c r="K577" s="16"/>
      <c r="M577" s="14"/>
      <c r="N577" s="14"/>
      <c r="O577" s="16"/>
      <c r="P577" s="16"/>
      <c r="Q577" s="16"/>
    </row>
    <row r="578" spans="1:17" ht="36">
      <c r="A578" s="10">
        <v>570</v>
      </c>
      <c r="B578" s="11" t="s">
        <v>115</v>
      </c>
      <c r="C578" s="11" t="s">
        <v>513</v>
      </c>
      <c r="D578" s="12">
        <v>74196.586500000005</v>
      </c>
      <c r="E578" s="12">
        <v>2810482.5861999998</v>
      </c>
      <c r="F578" s="13">
        <f t="shared" si="8"/>
        <v>2884679.1727</v>
      </c>
      <c r="G578" s="14"/>
      <c r="H578" s="14"/>
      <c r="I578" s="16"/>
      <c r="J578" s="16"/>
      <c r="K578" s="16"/>
      <c r="M578" s="14"/>
      <c r="N578" s="14"/>
      <c r="O578" s="16"/>
      <c r="P578" s="16"/>
      <c r="Q578" s="16"/>
    </row>
    <row r="579" spans="1:17" ht="18">
      <c r="A579" s="10">
        <v>571</v>
      </c>
      <c r="B579" s="11" t="s">
        <v>115</v>
      </c>
      <c r="C579" s="11" t="s">
        <v>515</v>
      </c>
      <c r="D579" s="12">
        <v>85298.398700000005</v>
      </c>
      <c r="E579" s="12">
        <v>3231006.648</v>
      </c>
      <c r="F579" s="13">
        <f t="shared" si="8"/>
        <v>3316305.0466999998</v>
      </c>
      <c r="G579" s="14"/>
      <c r="H579" s="14"/>
      <c r="I579" s="16"/>
      <c r="J579" s="16"/>
      <c r="K579" s="16"/>
      <c r="M579" s="14"/>
      <c r="N579" s="14"/>
      <c r="O579" s="16"/>
      <c r="P579" s="16"/>
      <c r="Q579" s="16"/>
    </row>
    <row r="580" spans="1:17" ht="18">
      <c r="A580" s="10">
        <v>572</v>
      </c>
      <c r="B580" s="11" t="s">
        <v>115</v>
      </c>
      <c r="C580" s="11" t="s">
        <v>517</v>
      </c>
      <c r="D580" s="12">
        <v>89343.09</v>
      </c>
      <c r="E580" s="12">
        <v>3384214.9684000001</v>
      </c>
      <c r="F580" s="13">
        <f t="shared" si="8"/>
        <v>3473558.0584</v>
      </c>
      <c r="G580" s="14"/>
      <c r="H580" s="14"/>
      <c r="I580" s="16"/>
      <c r="J580" s="16"/>
      <c r="K580" s="16"/>
      <c r="M580" s="14"/>
      <c r="N580" s="14"/>
      <c r="O580" s="16"/>
      <c r="P580" s="16"/>
      <c r="Q580" s="16"/>
    </row>
    <row r="581" spans="1:17" ht="18">
      <c r="A581" s="10">
        <v>573</v>
      </c>
      <c r="B581" s="11" t="s">
        <v>115</v>
      </c>
      <c r="C581" s="11" t="s">
        <v>519</v>
      </c>
      <c r="D581" s="12">
        <v>108328.7654</v>
      </c>
      <c r="E581" s="12">
        <v>4103370.8286000001</v>
      </c>
      <c r="F581" s="13">
        <f t="shared" si="8"/>
        <v>4211699.5939999996</v>
      </c>
      <c r="G581" s="14"/>
      <c r="H581" s="14"/>
      <c r="I581" s="16"/>
      <c r="J581" s="16"/>
      <c r="K581" s="16"/>
      <c r="M581" s="14"/>
      <c r="N581" s="14"/>
      <c r="O581" s="16"/>
      <c r="P581" s="16"/>
      <c r="Q581" s="16"/>
    </row>
    <row r="582" spans="1:17" ht="18">
      <c r="A582" s="10">
        <v>574</v>
      </c>
      <c r="B582" s="11" t="s">
        <v>115</v>
      </c>
      <c r="C582" s="11" t="s">
        <v>521</v>
      </c>
      <c r="D582" s="12">
        <v>90939.835099999997</v>
      </c>
      <c r="E582" s="12">
        <v>3444697.8627999998</v>
      </c>
      <c r="F582" s="13">
        <f t="shared" si="8"/>
        <v>3535637.6979</v>
      </c>
      <c r="G582" s="14"/>
      <c r="H582" s="14"/>
      <c r="I582" s="16"/>
      <c r="J582" s="16"/>
      <c r="K582" s="16"/>
      <c r="M582" s="14"/>
      <c r="N582" s="14"/>
      <c r="O582" s="16"/>
      <c r="P582" s="16"/>
      <c r="Q582" s="16"/>
    </row>
    <row r="583" spans="1:17" ht="18">
      <c r="A583" s="10">
        <v>575</v>
      </c>
      <c r="B583" s="11" t="s">
        <v>115</v>
      </c>
      <c r="C583" s="11" t="s">
        <v>523</v>
      </c>
      <c r="D583" s="12">
        <v>84519.116500000004</v>
      </c>
      <c r="E583" s="12">
        <v>3201488.321</v>
      </c>
      <c r="F583" s="13">
        <f t="shared" si="8"/>
        <v>3286007.4375</v>
      </c>
      <c r="G583" s="14"/>
      <c r="H583" s="14"/>
      <c r="I583" s="16"/>
      <c r="J583" s="16"/>
      <c r="K583" s="16"/>
      <c r="M583" s="14"/>
      <c r="N583" s="14"/>
      <c r="O583" s="16"/>
      <c r="P583" s="16"/>
      <c r="Q583" s="16"/>
    </row>
    <row r="584" spans="1:17" ht="36">
      <c r="A584" s="10">
        <v>576</v>
      </c>
      <c r="B584" s="11" t="s">
        <v>115</v>
      </c>
      <c r="C584" s="11" t="s">
        <v>526</v>
      </c>
      <c r="D584" s="12">
        <v>80279.823499999999</v>
      </c>
      <c r="E584" s="12">
        <v>3040908.7061999999</v>
      </c>
      <c r="F584" s="13">
        <f t="shared" si="8"/>
        <v>3121188.5296999998</v>
      </c>
      <c r="G584" s="14"/>
      <c r="H584" s="14"/>
      <c r="I584" s="16"/>
      <c r="J584" s="16"/>
      <c r="K584" s="16"/>
      <c r="M584" s="14"/>
      <c r="N584" s="14"/>
      <c r="O584" s="16"/>
      <c r="P584" s="16"/>
      <c r="Q584" s="16"/>
    </row>
    <row r="585" spans="1:17" ht="18">
      <c r="A585" s="10">
        <v>577</v>
      </c>
      <c r="B585" s="11" t="s">
        <v>115</v>
      </c>
      <c r="C585" s="11" t="s">
        <v>528</v>
      </c>
      <c r="D585" s="12">
        <v>108885.9716</v>
      </c>
      <c r="E585" s="12">
        <v>4124477.1683</v>
      </c>
      <c r="F585" s="13">
        <f t="shared" ref="F585:F648" si="9">D585+E585</f>
        <v>4233363.1398999998</v>
      </c>
      <c r="G585" s="14"/>
      <c r="H585" s="14"/>
      <c r="I585" s="16"/>
      <c r="J585" s="16"/>
      <c r="K585" s="16"/>
      <c r="M585" s="14"/>
      <c r="N585" s="14"/>
      <c r="O585" s="16"/>
      <c r="P585" s="16"/>
      <c r="Q585" s="16"/>
    </row>
    <row r="586" spans="1:17" ht="36">
      <c r="A586" s="10">
        <v>578</v>
      </c>
      <c r="B586" s="11" t="s">
        <v>116</v>
      </c>
      <c r="C586" s="11" t="s">
        <v>532</v>
      </c>
      <c r="D586" s="12">
        <v>104957.3229</v>
      </c>
      <c r="E586" s="12">
        <v>3975664.409</v>
      </c>
      <c r="F586" s="13">
        <f t="shared" si="9"/>
        <v>4080621.7319</v>
      </c>
      <c r="G586" s="14"/>
      <c r="H586" s="14"/>
      <c r="I586" s="16"/>
      <c r="J586" s="16"/>
      <c r="K586" s="16"/>
      <c r="M586" s="14"/>
      <c r="N586" s="14"/>
      <c r="O586" s="16"/>
      <c r="P586" s="16"/>
      <c r="Q586" s="16"/>
    </row>
    <row r="587" spans="1:17" ht="36">
      <c r="A587" s="10">
        <v>579</v>
      </c>
      <c r="B587" s="11" t="s">
        <v>116</v>
      </c>
      <c r="C587" s="11" t="s">
        <v>534</v>
      </c>
      <c r="D587" s="12">
        <v>111028.01489999999</v>
      </c>
      <c r="E587" s="12">
        <v>4205615.3410999998</v>
      </c>
      <c r="F587" s="13">
        <f t="shared" si="9"/>
        <v>4316643.3559999997</v>
      </c>
      <c r="G587" s="14"/>
      <c r="H587" s="14"/>
      <c r="I587" s="16"/>
      <c r="J587" s="16"/>
      <c r="K587" s="16"/>
      <c r="M587" s="14"/>
      <c r="N587" s="14"/>
      <c r="O587" s="16"/>
      <c r="P587" s="16"/>
      <c r="Q587" s="16"/>
    </row>
    <row r="588" spans="1:17" ht="36">
      <c r="A588" s="10">
        <v>580</v>
      </c>
      <c r="B588" s="11" t="s">
        <v>116</v>
      </c>
      <c r="C588" s="11" t="s">
        <v>536</v>
      </c>
      <c r="D588" s="12">
        <v>113035.658</v>
      </c>
      <c r="E588" s="12">
        <v>4281662.5867999997</v>
      </c>
      <c r="F588" s="13">
        <f t="shared" si="9"/>
        <v>4394698.2448000005</v>
      </c>
      <c r="G588" s="14"/>
      <c r="H588" s="14"/>
      <c r="I588" s="16"/>
      <c r="J588" s="16"/>
      <c r="K588" s="16"/>
      <c r="M588" s="14"/>
      <c r="N588" s="14"/>
      <c r="O588" s="16"/>
      <c r="P588" s="16"/>
      <c r="Q588" s="16"/>
    </row>
    <row r="589" spans="1:17" ht="36">
      <c r="A589" s="10">
        <v>581</v>
      </c>
      <c r="B589" s="11" t="s">
        <v>116</v>
      </c>
      <c r="C589" s="11" t="s">
        <v>538</v>
      </c>
      <c r="D589" s="12">
        <v>83840.486999999994</v>
      </c>
      <c r="E589" s="12">
        <v>3175782.6038000002</v>
      </c>
      <c r="F589" s="13">
        <f t="shared" si="9"/>
        <v>3259623.0907999999</v>
      </c>
      <c r="G589" s="14"/>
      <c r="H589" s="14"/>
      <c r="I589" s="16"/>
      <c r="J589" s="16"/>
      <c r="K589" s="16"/>
      <c r="M589" s="14"/>
      <c r="N589" s="14"/>
      <c r="O589" s="16"/>
      <c r="P589" s="16"/>
      <c r="Q589" s="16"/>
    </row>
    <row r="590" spans="1:17" ht="18">
      <c r="A590" s="10">
        <v>582</v>
      </c>
      <c r="B590" s="11" t="s">
        <v>116</v>
      </c>
      <c r="C590" s="11" t="s">
        <v>540</v>
      </c>
      <c r="D590" s="12">
        <v>87854.683799999999</v>
      </c>
      <c r="E590" s="12">
        <v>3327835.8287999998</v>
      </c>
      <c r="F590" s="13">
        <f t="shared" si="9"/>
        <v>3415690.5126</v>
      </c>
      <c r="G590" s="14"/>
      <c r="H590" s="14"/>
      <c r="I590" s="16"/>
      <c r="J590" s="16"/>
      <c r="K590" s="16"/>
      <c r="M590" s="14"/>
      <c r="N590" s="14"/>
      <c r="O590" s="16"/>
      <c r="P590" s="16"/>
      <c r="Q590" s="16"/>
    </row>
    <row r="591" spans="1:17" ht="18">
      <c r="A591" s="10">
        <v>583</v>
      </c>
      <c r="B591" s="11" t="s">
        <v>116</v>
      </c>
      <c r="C591" s="11" t="s">
        <v>542</v>
      </c>
      <c r="D591" s="12">
        <v>135011.9889</v>
      </c>
      <c r="E591" s="12">
        <v>5114101.0862999996</v>
      </c>
      <c r="F591" s="13">
        <f t="shared" si="9"/>
        <v>5249113.0751999998</v>
      </c>
      <c r="G591" s="14"/>
      <c r="H591" s="14"/>
      <c r="I591" s="16"/>
      <c r="J591" s="16"/>
      <c r="K591" s="16"/>
      <c r="M591" s="14"/>
      <c r="N591" s="14"/>
      <c r="O591" s="16"/>
      <c r="P591" s="16"/>
      <c r="Q591" s="16"/>
    </row>
    <row r="592" spans="1:17" ht="18">
      <c r="A592" s="10">
        <v>584</v>
      </c>
      <c r="B592" s="11" t="s">
        <v>116</v>
      </c>
      <c r="C592" s="11" t="s">
        <v>544</v>
      </c>
      <c r="D592" s="12">
        <v>95086.455600000001</v>
      </c>
      <c r="E592" s="12">
        <v>3601767.1449000002</v>
      </c>
      <c r="F592" s="13">
        <f t="shared" si="9"/>
        <v>3696853.6005000002</v>
      </c>
      <c r="G592" s="14"/>
      <c r="H592" s="14"/>
      <c r="I592" s="16"/>
      <c r="J592" s="16"/>
      <c r="K592" s="16"/>
      <c r="M592" s="14"/>
      <c r="N592" s="14"/>
      <c r="O592" s="16"/>
      <c r="P592" s="16"/>
      <c r="Q592" s="16"/>
    </row>
    <row r="593" spans="1:17" ht="18">
      <c r="A593" s="10">
        <v>585</v>
      </c>
      <c r="B593" s="11" t="s">
        <v>116</v>
      </c>
      <c r="C593" s="11" t="s">
        <v>546</v>
      </c>
      <c r="D593" s="12">
        <v>95800.039499999999</v>
      </c>
      <c r="E593" s="12">
        <v>3628796.8942</v>
      </c>
      <c r="F593" s="13">
        <f t="shared" si="9"/>
        <v>3724596.9336999999</v>
      </c>
      <c r="G593" s="14"/>
      <c r="H593" s="14"/>
      <c r="I593" s="16"/>
      <c r="J593" s="16"/>
      <c r="K593" s="16"/>
      <c r="M593" s="14"/>
      <c r="N593" s="14"/>
      <c r="O593" s="16"/>
      <c r="P593" s="16"/>
      <c r="Q593" s="16"/>
    </row>
    <row r="594" spans="1:17" ht="18">
      <c r="A594" s="10">
        <v>586</v>
      </c>
      <c r="B594" s="11" t="s">
        <v>116</v>
      </c>
      <c r="C594" s="11" t="s">
        <v>548</v>
      </c>
      <c r="D594" s="12">
        <v>115175.0401</v>
      </c>
      <c r="E594" s="12">
        <v>4362699.9528999999</v>
      </c>
      <c r="F594" s="13">
        <f t="shared" si="9"/>
        <v>4477874.9929999998</v>
      </c>
      <c r="G594" s="14"/>
      <c r="H594" s="14"/>
      <c r="I594" s="16"/>
      <c r="J594" s="16"/>
      <c r="K594" s="16"/>
      <c r="M594" s="14"/>
      <c r="N594" s="14"/>
      <c r="O594" s="16"/>
      <c r="P594" s="16"/>
      <c r="Q594" s="16"/>
    </row>
    <row r="595" spans="1:17" ht="18">
      <c r="A595" s="10">
        <v>587</v>
      </c>
      <c r="B595" s="11" t="s">
        <v>116</v>
      </c>
      <c r="C595" s="11" t="s">
        <v>550</v>
      </c>
      <c r="D595" s="12">
        <v>124979.0523</v>
      </c>
      <c r="E595" s="12">
        <v>4734064.8223000001</v>
      </c>
      <c r="F595" s="13">
        <f t="shared" si="9"/>
        <v>4859043.8745999997</v>
      </c>
      <c r="G595" s="14"/>
      <c r="H595" s="14"/>
      <c r="I595" s="16"/>
      <c r="J595" s="16"/>
      <c r="K595" s="16"/>
      <c r="M595" s="14"/>
      <c r="N595" s="14"/>
      <c r="O595" s="16"/>
      <c r="P595" s="16"/>
      <c r="Q595" s="16"/>
    </row>
    <row r="596" spans="1:17" ht="18">
      <c r="A596" s="10">
        <v>588</v>
      </c>
      <c r="B596" s="11" t="s">
        <v>116</v>
      </c>
      <c r="C596" s="11" t="s">
        <v>552</v>
      </c>
      <c r="D596" s="12">
        <v>95627.631500000003</v>
      </c>
      <c r="E596" s="12">
        <v>3622266.2757000001</v>
      </c>
      <c r="F596" s="13">
        <f t="shared" si="9"/>
        <v>3717893.9071999998</v>
      </c>
      <c r="G596" s="14"/>
      <c r="H596" s="14"/>
      <c r="I596" s="16"/>
      <c r="J596" s="16"/>
      <c r="K596" s="16"/>
      <c r="M596" s="14"/>
      <c r="N596" s="14"/>
      <c r="O596" s="16"/>
      <c r="P596" s="16"/>
      <c r="Q596" s="16"/>
    </row>
    <row r="597" spans="1:17" ht="36">
      <c r="A597" s="10">
        <v>589</v>
      </c>
      <c r="B597" s="11" t="s">
        <v>116</v>
      </c>
      <c r="C597" s="11" t="s">
        <v>554</v>
      </c>
      <c r="D597" s="12">
        <v>98980.866800000003</v>
      </c>
      <c r="E597" s="12">
        <v>3749283.0288999998</v>
      </c>
      <c r="F597" s="13">
        <f t="shared" si="9"/>
        <v>3848263.8957000002</v>
      </c>
      <c r="G597" s="14"/>
      <c r="H597" s="14"/>
      <c r="I597" s="16"/>
      <c r="J597" s="16"/>
      <c r="K597" s="16"/>
      <c r="M597" s="14"/>
      <c r="N597" s="14"/>
      <c r="O597" s="16"/>
      <c r="P597" s="16"/>
      <c r="Q597" s="16"/>
    </row>
    <row r="598" spans="1:17" ht="18">
      <c r="A598" s="10">
        <v>590</v>
      </c>
      <c r="B598" s="11" t="s">
        <v>116</v>
      </c>
      <c r="C598" s="11" t="s">
        <v>556</v>
      </c>
      <c r="D598" s="12">
        <v>91984.542000000001</v>
      </c>
      <c r="E598" s="12">
        <v>3484270.1746999999</v>
      </c>
      <c r="F598" s="13">
        <f t="shared" si="9"/>
        <v>3576254.7167000002</v>
      </c>
      <c r="G598" s="14"/>
      <c r="H598" s="14"/>
      <c r="I598" s="16"/>
      <c r="J598" s="16"/>
      <c r="K598" s="16"/>
      <c r="M598" s="14"/>
      <c r="N598" s="14"/>
      <c r="O598" s="16"/>
      <c r="P598" s="16"/>
      <c r="Q598" s="16"/>
    </row>
    <row r="599" spans="1:17" ht="18">
      <c r="A599" s="10">
        <v>591</v>
      </c>
      <c r="B599" s="11" t="s">
        <v>116</v>
      </c>
      <c r="C599" s="11" t="s">
        <v>558</v>
      </c>
      <c r="D599" s="12">
        <v>115039.2219</v>
      </c>
      <c r="E599" s="12">
        <v>4357555.3162000002</v>
      </c>
      <c r="F599" s="13">
        <f t="shared" si="9"/>
        <v>4472594.5380999995</v>
      </c>
      <c r="G599" s="14"/>
      <c r="H599" s="14"/>
      <c r="I599" s="16"/>
      <c r="J599" s="16"/>
      <c r="K599" s="16"/>
      <c r="M599" s="14"/>
      <c r="N599" s="14"/>
      <c r="O599" s="16"/>
      <c r="P599" s="16"/>
      <c r="Q599" s="16"/>
    </row>
    <row r="600" spans="1:17" ht="18">
      <c r="A600" s="10">
        <v>592</v>
      </c>
      <c r="B600" s="11" t="s">
        <v>116</v>
      </c>
      <c r="C600" s="11" t="s">
        <v>560</v>
      </c>
      <c r="D600" s="12">
        <v>76347.906300000002</v>
      </c>
      <c r="E600" s="12">
        <v>2891972.1427000002</v>
      </c>
      <c r="F600" s="13">
        <f t="shared" si="9"/>
        <v>2968320.0490000001</v>
      </c>
      <c r="G600" s="14"/>
      <c r="H600" s="14"/>
      <c r="I600" s="16"/>
      <c r="J600" s="16"/>
      <c r="K600" s="16"/>
      <c r="M600" s="14"/>
      <c r="N600" s="14"/>
      <c r="O600" s="16"/>
      <c r="P600" s="16"/>
      <c r="Q600" s="16"/>
    </row>
    <row r="601" spans="1:17" ht="18">
      <c r="A601" s="10">
        <v>593</v>
      </c>
      <c r="B601" s="11" t="s">
        <v>116</v>
      </c>
      <c r="C601" s="11" t="s">
        <v>562</v>
      </c>
      <c r="D601" s="12">
        <v>126182.3082</v>
      </c>
      <c r="E601" s="12">
        <v>4779642.7911999999</v>
      </c>
      <c r="F601" s="13">
        <f t="shared" si="9"/>
        <v>4905825.0993999997</v>
      </c>
      <c r="G601" s="14"/>
      <c r="H601" s="14"/>
      <c r="I601" s="16"/>
      <c r="J601" s="16"/>
      <c r="K601" s="16"/>
      <c r="M601" s="14"/>
      <c r="N601" s="14"/>
      <c r="O601" s="16"/>
      <c r="P601" s="16"/>
      <c r="Q601" s="16"/>
    </row>
    <row r="602" spans="1:17" ht="18">
      <c r="A602" s="10">
        <v>594</v>
      </c>
      <c r="B602" s="11" t="s">
        <v>116</v>
      </c>
      <c r="C602" s="11" t="s">
        <v>564</v>
      </c>
      <c r="D602" s="12">
        <v>101668.7081</v>
      </c>
      <c r="E602" s="12">
        <v>3851095.4087</v>
      </c>
      <c r="F602" s="13">
        <f t="shared" si="9"/>
        <v>3952764.1168</v>
      </c>
      <c r="G602" s="14"/>
      <c r="H602" s="14"/>
      <c r="I602" s="16"/>
      <c r="J602" s="16"/>
      <c r="K602" s="16"/>
      <c r="M602" s="14"/>
      <c r="N602" s="14"/>
      <c r="O602" s="16"/>
      <c r="P602" s="16"/>
      <c r="Q602" s="16"/>
    </row>
    <row r="603" spans="1:17" ht="18">
      <c r="A603" s="10">
        <v>595</v>
      </c>
      <c r="B603" s="11" t="s">
        <v>116</v>
      </c>
      <c r="C603" s="11" t="s">
        <v>566</v>
      </c>
      <c r="D603" s="12">
        <v>119284.3311</v>
      </c>
      <c r="E603" s="12">
        <v>4518355.2380999997</v>
      </c>
      <c r="F603" s="13">
        <f t="shared" si="9"/>
        <v>4637639.5691999998</v>
      </c>
      <c r="G603" s="14"/>
      <c r="H603" s="14"/>
      <c r="I603" s="16"/>
      <c r="J603" s="16"/>
      <c r="K603" s="16"/>
      <c r="M603" s="14"/>
      <c r="N603" s="14"/>
      <c r="O603" s="16"/>
      <c r="P603" s="16"/>
      <c r="Q603" s="16"/>
    </row>
    <row r="604" spans="1:17" ht="36">
      <c r="A604" s="10">
        <v>596</v>
      </c>
      <c r="B604" s="11" t="s">
        <v>117</v>
      </c>
      <c r="C604" s="11" t="s">
        <v>570</v>
      </c>
      <c r="D604" s="12">
        <v>74547.127200000003</v>
      </c>
      <c r="E604" s="12">
        <v>2823760.6710000001</v>
      </c>
      <c r="F604" s="13">
        <f t="shared" si="9"/>
        <v>2898307.7982000001</v>
      </c>
      <c r="G604" s="14"/>
      <c r="H604" s="14"/>
      <c r="I604" s="16"/>
      <c r="J604" s="16"/>
      <c r="K604" s="16"/>
      <c r="M604" s="14"/>
      <c r="N604" s="14"/>
      <c r="O604" s="16"/>
      <c r="P604" s="16"/>
      <c r="Q604" s="16"/>
    </row>
    <row r="605" spans="1:17" ht="36">
      <c r="A605" s="10">
        <v>597</v>
      </c>
      <c r="B605" s="11" t="s">
        <v>117</v>
      </c>
      <c r="C605" s="11" t="s">
        <v>572</v>
      </c>
      <c r="D605" s="12">
        <v>74756.242199999993</v>
      </c>
      <c r="E605" s="12">
        <v>2831681.7105</v>
      </c>
      <c r="F605" s="13">
        <f t="shared" si="9"/>
        <v>2906437.9526999998</v>
      </c>
      <c r="G605" s="14"/>
      <c r="H605" s="14"/>
      <c r="I605" s="16"/>
      <c r="J605" s="16"/>
      <c r="K605" s="16"/>
      <c r="M605" s="14"/>
      <c r="N605" s="14"/>
      <c r="O605" s="16"/>
      <c r="P605" s="16"/>
      <c r="Q605" s="16"/>
    </row>
    <row r="606" spans="1:17" ht="18">
      <c r="A606" s="10">
        <v>598</v>
      </c>
      <c r="B606" s="11" t="s">
        <v>117</v>
      </c>
      <c r="C606" s="11" t="s">
        <v>574</v>
      </c>
      <c r="D606" s="12">
        <v>93133.720700000005</v>
      </c>
      <c r="E606" s="12">
        <v>3527799.7623999999</v>
      </c>
      <c r="F606" s="13">
        <f t="shared" si="9"/>
        <v>3620933.4830999998</v>
      </c>
      <c r="G606" s="14"/>
      <c r="H606" s="14"/>
      <c r="I606" s="16"/>
      <c r="J606" s="16"/>
      <c r="K606" s="16"/>
      <c r="M606" s="14"/>
      <c r="N606" s="14"/>
      <c r="O606" s="16"/>
      <c r="P606" s="16"/>
      <c r="Q606" s="16"/>
    </row>
    <row r="607" spans="1:17" ht="18">
      <c r="A607" s="10">
        <v>599</v>
      </c>
      <c r="B607" s="11" t="s">
        <v>117</v>
      </c>
      <c r="C607" s="11" t="s">
        <v>576</v>
      </c>
      <c r="D607" s="12">
        <v>82328.150599999994</v>
      </c>
      <c r="E607" s="12">
        <v>3118497.0142000001</v>
      </c>
      <c r="F607" s="13">
        <f t="shared" si="9"/>
        <v>3200825.1647999999</v>
      </c>
      <c r="G607" s="14"/>
      <c r="H607" s="14"/>
      <c r="I607" s="16"/>
      <c r="J607" s="16"/>
      <c r="K607" s="16"/>
      <c r="M607" s="14"/>
      <c r="N607" s="14"/>
      <c r="O607" s="16"/>
      <c r="P607" s="16"/>
      <c r="Q607" s="16"/>
    </row>
    <row r="608" spans="1:17" ht="18">
      <c r="A608" s="10">
        <v>600</v>
      </c>
      <c r="B608" s="11" t="s">
        <v>117</v>
      </c>
      <c r="C608" s="11" t="s">
        <v>579</v>
      </c>
      <c r="D608" s="12">
        <v>77908.262100000007</v>
      </c>
      <c r="E608" s="12">
        <v>2951076.6486</v>
      </c>
      <c r="F608" s="13">
        <f t="shared" si="9"/>
        <v>3028984.9106999999</v>
      </c>
      <c r="G608" s="14"/>
      <c r="H608" s="14"/>
      <c r="I608" s="16"/>
      <c r="J608" s="16"/>
      <c r="K608" s="16"/>
      <c r="M608" s="14"/>
      <c r="N608" s="14"/>
      <c r="O608" s="16"/>
      <c r="P608" s="16"/>
      <c r="Q608" s="16"/>
    </row>
    <row r="609" spans="1:17" ht="18">
      <c r="A609" s="10">
        <v>601</v>
      </c>
      <c r="B609" s="11" t="s">
        <v>117</v>
      </c>
      <c r="C609" s="11" t="s">
        <v>581</v>
      </c>
      <c r="D609" s="12">
        <v>88733.683900000004</v>
      </c>
      <c r="E609" s="12">
        <v>3361131.3544000001</v>
      </c>
      <c r="F609" s="13">
        <f t="shared" si="9"/>
        <v>3449865.0383000001</v>
      </c>
      <c r="G609" s="14"/>
      <c r="H609" s="14"/>
      <c r="I609" s="16"/>
      <c r="J609" s="16"/>
      <c r="K609" s="16"/>
      <c r="M609" s="14"/>
      <c r="N609" s="14"/>
      <c r="O609" s="16"/>
      <c r="P609" s="16"/>
      <c r="Q609" s="16"/>
    </row>
    <row r="610" spans="1:17" ht="18">
      <c r="A610" s="10">
        <v>602</v>
      </c>
      <c r="B610" s="11" t="s">
        <v>117</v>
      </c>
      <c r="C610" s="11" t="s">
        <v>583</v>
      </c>
      <c r="D610" s="12">
        <v>74372.010800000004</v>
      </c>
      <c r="E610" s="12">
        <v>2817127.4602000001</v>
      </c>
      <c r="F610" s="13">
        <f t="shared" si="9"/>
        <v>2891499.4709999999</v>
      </c>
      <c r="G610" s="14"/>
      <c r="H610" s="14"/>
      <c r="I610" s="16"/>
      <c r="J610" s="16"/>
      <c r="K610" s="16"/>
      <c r="M610" s="14"/>
      <c r="N610" s="14"/>
      <c r="O610" s="16"/>
      <c r="P610" s="16"/>
      <c r="Q610" s="16"/>
    </row>
    <row r="611" spans="1:17" ht="18">
      <c r="A611" s="10">
        <v>603</v>
      </c>
      <c r="B611" s="11" t="s">
        <v>117</v>
      </c>
      <c r="C611" s="11" t="s">
        <v>584</v>
      </c>
      <c r="D611" s="12">
        <v>77239.151400000002</v>
      </c>
      <c r="E611" s="12">
        <v>2925731.4931999999</v>
      </c>
      <c r="F611" s="13">
        <f t="shared" si="9"/>
        <v>3002970.6446000002</v>
      </c>
      <c r="G611" s="14"/>
      <c r="H611" s="14"/>
      <c r="I611" s="16"/>
      <c r="J611" s="16"/>
      <c r="K611" s="16"/>
      <c r="M611" s="14"/>
      <c r="N611" s="14"/>
      <c r="O611" s="16"/>
      <c r="P611" s="16"/>
      <c r="Q611" s="16"/>
    </row>
    <row r="612" spans="1:17" ht="18">
      <c r="A612" s="10">
        <v>604</v>
      </c>
      <c r="B612" s="11" t="s">
        <v>117</v>
      </c>
      <c r="C612" s="11" t="s">
        <v>586</v>
      </c>
      <c r="D612" s="12">
        <v>75968.537899999996</v>
      </c>
      <c r="E612" s="12">
        <v>2877602.0943</v>
      </c>
      <c r="F612" s="13">
        <f t="shared" si="9"/>
        <v>2953570.6321999999</v>
      </c>
      <c r="G612" s="14"/>
      <c r="H612" s="14"/>
      <c r="I612" s="16"/>
      <c r="J612" s="16"/>
      <c r="K612" s="16"/>
      <c r="M612" s="14"/>
      <c r="N612" s="14"/>
      <c r="O612" s="16"/>
      <c r="P612" s="16"/>
      <c r="Q612" s="16"/>
    </row>
    <row r="613" spans="1:17" ht="18">
      <c r="A613" s="10">
        <v>605</v>
      </c>
      <c r="B613" s="11" t="s">
        <v>117</v>
      </c>
      <c r="C613" s="11" t="s">
        <v>588</v>
      </c>
      <c r="D613" s="12">
        <v>86239.3024</v>
      </c>
      <c r="E613" s="12">
        <v>3266647.0122000002</v>
      </c>
      <c r="F613" s="13">
        <f t="shared" si="9"/>
        <v>3352886.3146000002</v>
      </c>
      <c r="G613" s="14"/>
      <c r="H613" s="14"/>
      <c r="I613" s="16"/>
      <c r="J613" s="16"/>
      <c r="K613" s="16"/>
      <c r="M613" s="14"/>
      <c r="N613" s="14"/>
      <c r="O613" s="16"/>
      <c r="P613" s="16"/>
      <c r="Q613" s="16"/>
    </row>
    <row r="614" spans="1:17" ht="18">
      <c r="A614" s="10">
        <v>606</v>
      </c>
      <c r="B614" s="11" t="s">
        <v>117</v>
      </c>
      <c r="C614" s="11" t="s">
        <v>590</v>
      </c>
      <c r="D614" s="12">
        <v>91312.813699999999</v>
      </c>
      <c r="E614" s="12">
        <v>3458825.8703000001</v>
      </c>
      <c r="F614" s="13">
        <f t="shared" si="9"/>
        <v>3550138.6839999999</v>
      </c>
      <c r="G614" s="14"/>
      <c r="H614" s="14"/>
      <c r="I614" s="16"/>
      <c r="J614" s="16"/>
      <c r="K614" s="16"/>
      <c r="M614" s="14"/>
      <c r="N614" s="14"/>
      <c r="O614" s="16"/>
      <c r="P614" s="16"/>
      <c r="Q614" s="16"/>
    </row>
    <row r="615" spans="1:17" ht="18">
      <c r="A615" s="10">
        <v>607</v>
      </c>
      <c r="B615" s="11" t="s">
        <v>117</v>
      </c>
      <c r="C615" s="11" t="s">
        <v>592</v>
      </c>
      <c r="D615" s="12">
        <v>105536.5699</v>
      </c>
      <c r="E615" s="12">
        <v>3997605.6296000001</v>
      </c>
      <c r="F615" s="13">
        <f t="shared" si="9"/>
        <v>4103142.1995000001</v>
      </c>
      <c r="G615" s="14"/>
      <c r="H615" s="14"/>
      <c r="I615" s="16"/>
      <c r="J615" s="16"/>
      <c r="K615" s="16"/>
      <c r="M615" s="14"/>
      <c r="N615" s="14"/>
      <c r="O615" s="16"/>
      <c r="P615" s="16"/>
      <c r="Q615" s="16"/>
    </row>
    <row r="616" spans="1:17" ht="18">
      <c r="A616" s="10">
        <v>608</v>
      </c>
      <c r="B616" s="11" t="s">
        <v>117</v>
      </c>
      <c r="C616" s="11" t="s">
        <v>594</v>
      </c>
      <c r="D616" s="12">
        <v>98375.305900000007</v>
      </c>
      <c r="E616" s="12">
        <v>3726345.0669999998</v>
      </c>
      <c r="F616" s="13">
        <f t="shared" si="9"/>
        <v>3824720.3728999998</v>
      </c>
      <c r="G616" s="14"/>
      <c r="H616" s="14"/>
      <c r="I616" s="16"/>
      <c r="J616" s="16"/>
      <c r="K616" s="16"/>
      <c r="M616" s="14"/>
      <c r="N616" s="14"/>
      <c r="O616" s="16"/>
      <c r="P616" s="16"/>
      <c r="Q616" s="16"/>
    </row>
    <row r="617" spans="1:17" ht="18">
      <c r="A617" s="10">
        <v>609</v>
      </c>
      <c r="B617" s="11" t="s">
        <v>117</v>
      </c>
      <c r="C617" s="11" t="s">
        <v>596</v>
      </c>
      <c r="D617" s="12">
        <v>85752.798500000004</v>
      </c>
      <c r="E617" s="12">
        <v>3248218.7973000002</v>
      </c>
      <c r="F617" s="13">
        <f t="shared" si="9"/>
        <v>3333971.5957999998</v>
      </c>
      <c r="G617" s="14"/>
      <c r="H617" s="14"/>
      <c r="I617" s="16"/>
      <c r="J617" s="16"/>
      <c r="K617" s="16"/>
      <c r="M617" s="14"/>
      <c r="N617" s="14"/>
      <c r="O617" s="16"/>
      <c r="P617" s="16"/>
      <c r="Q617" s="16"/>
    </row>
    <row r="618" spans="1:17" ht="18">
      <c r="A618" s="10">
        <v>610</v>
      </c>
      <c r="B618" s="11" t="s">
        <v>117</v>
      </c>
      <c r="C618" s="11" t="s">
        <v>598</v>
      </c>
      <c r="D618" s="12">
        <v>67386.371799999994</v>
      </c>
      <c r="E618" s="12">
        <v>2552519.3739999998</v>
      </c>
      <c r="F618" s="13">
        <f t="shared" si="9"/>
        <v>2619905.7458000001</v>
      </c>
      <c r="G618" s="14"/>
      <c r="H618" s="14"/>
      <c r="I618" s="16"/>
      <c r="J618" s="16"/>
      <c r="K618" s="16"/>
      <c r="M618" s="14"/>
      <c r="N618" s="14"/>
      <c r="O618" s="16"/>
      <c r="P618" s="16"/>
      <c r="Q618" s="16"/>
    </row>
    <row r="619" spans="1:17" ht="18">
      <c r="A619" s="10">
        <v>611</v>
      </c>
      <c r="B619" s="11" t="s">
        <v>117</v>
      </c>
      <c r="C619" s="11" t="s">
        <v>338</v>
      </c>
      <c r="D619" s="12">
        <v>86833.717699999994</v>
      </c>
      <c r="E619" s="12">
        <v>3289162.7891000002</v>
      </c>
      <c r="F619" s="13">
        <f t="shared" si="9"/>
        <v>3375996.5068000001</v>
      </c>
      <c r="G619" s="14"/>
      <c r="H619" s="14"/>
      <c r="I619" s="16"/>
      <c r="J619" s="16"/>
      <c r="K619" s="16"/>
      <c r="M619" s="14"/>
      <c r="N619" s="14"/>
      <c r="O619" s="16"/>
      <c r="P619" s="16"/>
      <c r="Q619" s="16"/>
    </row>
    <row r="620" spans="1:17" ht="18">
      <c r="A620" s="10">
        <v>612</v>
      </c>
      <c r="B620" s="11" t="s">
        <v>117</v>
      </c>
      <c r="C620" s="11" t="s">
        <v>601</v>
      </c>
      <c r="D620" s="12">
        <v>76555.794500000004</v>
      </c>
      <c r="E620" s="12">
        <v>2899846.7097</v>
      </c>
      <c r="F620" s="13">
        <f t="shared" si="9"/>
        <v>2976402.5041999999</v>
      </c>
      <c r="G620" s="14"/>
      <c r="H620" s="14"/>
      <c r="I620" s="16"/>
      <c r="J620" s="16"/>
      <c r="K620" s="16"/>
      <c r="M620" s="14"/>
      <c r="N620" s="14"/>
      <c r="O620" s="16"/>
      <c r="P620" s="16"/>
      <c r="Q620" s="16"/>
    </row>
    <row r="621" spans="1:17" ht="18">
      <c r="A621" s="10">
        <v>613</v>
      </c>
      <c r="B621" s="11" t="s">
        <v>117</v>
      </c>
      <c r="C621" s="11" t="s">
        <v>603</v>
      </c>
      <c r="D621" s="12">
        <v>79810.244500000001</v>
      </c>
      <c r="E621" s="12">
        <v>3023121.5888</v>
      </c>
      <c r="F621" s="13">
        <f t="shared" si="9"/>
        <v>3102931.8333000001</v>
      </c>
      <c r="G621" s="14"/>
      <c r="H621" s="14"/>
      <c r="I621" s="16"/>
      <c r="J621" s="16"/>
      <c r="K621" s="16"/>
      <c r="M621" s="14"/>
      <c r="N621" s="14"/>
      <c r="O621" s="16"/>
      <c r="P621" s="16"/>
      <c r="Q621" s="16"/>
    </row>
    <row r="622" spans="1:17" ht="18">
      <c r="A622" s="10">
        <v>614</v>
      </c>
      <c r="B622" s="11" t="s">
        <v>117</v>
      </c>
      <c r="C622" s="11" t="s">
        <v>606</v>
      </c>
      <c r="D622" s="12">
        <v>84574.468399999998</v>
      </c>
      <c r="E622" s="12">
        <v>3203584.9893</v>
      </c>
      <c r="F622" s="13">
        <f t="shared" si="9"/>
        <v>3288159.4577000001</v>
      </c>
      <c r="G622" s="14"/>
      <c r="H622" s="14"/>
      <c r="I622" s="16"/>
      <c r="J622" s="16"/>
      <c r="K622" s="16"/>
      <c r="M622" s="14"/>
      <c r="N622" s="14"/>
      <c r="O622" s="16"/>
      <c r="P622" s="16"/>
      <c r="Q622" s="16"/>
    </row>
    <row r="623" spans="1:17" ht="18">
      <c r="A623" s="10">
        <v>615</v>
      </c>
      <c r="B623" s="11" t="s">
        <v>117</v>
      </c>
      <c r="C623" s="11" t="s">
        <v>346</v>
      </c>
      <c r="D623" s="12">
        <v>83698.934599999993</v>
      </c>
      <c r="E623" s="12">
        <v>3170420.7601999999</v>
      </c>
      <c r="F623" s="13">
        <f t="shared" si="9"/>
        <v>3254119.6948000002</v>
      </c>
      <c r="G623" s="14"/>
      <c r="H623" s="14"/>
      <c r="I623" s="16"/>
      <c r="J623" s="16"/>
      <c r="K623" s="16"/>
      <c r="M623" s="14"/>
      <c r="N623" s="14"/>
      <c r="O623" s="16"/>
      <c r="P623" s="16"/>
      <c r="Q623" s="16"/>
    </row>
    <row r="624" spans="1:17" ht="18">
      <c r="A624" s="10">
        <v>616</v>
      </c>
      <c r="B624" s="11" t="s">
        <v>117</v>
      </c>
      <c r="C624" s="11" t="s">
        <v>609</v>
      </c>
      <c r="D624" s="12">
        <v>90559.092799999999</v>
      </c>
      <c r="E624" s="12">
        <v>3430275.7755999998</v>
      </c>
      <c r="F624" s="13">
        <f t="shared" si="9"/>
        <v>3520834.8684</v>
      </c>
      <c r="G624" s="14"/>
      <c r="H624" s="14"/>
      <c r="I624" s="16"/>
      <c r="J624" s="16"/>
      <c r="K624" s="16"/>
      <c r="M624" s="14"/>
      <c r="N624" s="14"/>
      <c r="O624" s="16"/>
      <c r="P624" s="16"/>
      <c r="Q624" s="16"/>
    </row>
    <row r="625" spans="1:17" ht="18">
      <c r="A625" s="10">
        <v>617</v>
      </c>
      <c r="B625" s="11" t="s">
        <v>117</v>
      </c>
      <c r="C625" s="11" t="s">
        <v>611</v>
      </c>
      <c r="D625" s="12">
        <v>82197.396399999998</v>
      </c>
      <c r="E625" s="12">
        <v>3113544.1943999999</v>
      </c>
      <c r="F625" s="13">
        <f t="shared" si="9"/>
        <v>3195741.5907999999</v>
      </c>
      <c r="G625" s="14"/>
      <c r="H625" s="14"/>
      <c r="I625" s="16"/>
      <c r="J625" s="16"/>
      <c r="K625" s="16"/>
      <c r="M625" s="14"/>
      <c r="N625" s="14"/>
      <c r="O625" s="16"/>
      <c r="P625" s="16"/>
      <c r="Q625" s="16"/>
    </row>
    <row r="626" spans="1:17" ht="18">
      <c r="A626" s="10">
        <v>618</v>
      </c>
      <c r="B626" s="11" t="s">
        <v>117</v>
      </c>
      <c r="C626" s="11" t="s">
        <v>613</v>
      </c>
      <c r="D626" s="12">
        <v>101073.2337</v>
      </c>
      <c r="E626" s="12">
        <v>3828539.5129</v>
      </c>
      <c r="F626" s="13">
        <f t="shared" si="9"/>
        <v>3929612.7466000002</v>
      </c>
      <c r="G626" s="14"/>
      <c r="H626" s="14"/>
      <c r="I626" s="16"/>
      <c r="J626" s="16"/>
      <c r="K626" s="16"/>
      <c r="M626" s="14"/>
      <c r="N626" s="14"/>
      <c r="O626" s="16"/>
      <c r="P626" s="16"/>
      <c r="Q626" s="16"/>
    </row>
    <row r="627" spans="1:17" ht="18">
      <c r="A627" s="10">
        <v>619</v>
      </c>
      <c r="B627" s="11" t="s">
        <v>117</v>
      </c>
      <c r="C627" s="11" t="s">
        <v>615</v>
      </c>
      <c r="D627" s="12">
        <v>83816.344100000002</v>
      </c>
      <c r="E627" s="12">
        <v>3174868.0973</v>
      </c>
      <c r="F627" s="13">
        <f t="shared" si="9"/>
        <v>3258684.4413999999</v>
      </c>
      <c r="G627" s="14"/>
      <c r="H627" s="14"/>
      <c r="I627" s="16"/>
      <c r="J627" s="16"/>
      <c r="K627" s="16"/>
      <c r="M627" s="14"/>
      <c r="N627" s="14"/>
      <c r="O627" s="16"/>
      <c r="P627" s="16"/>
      <c r="Q627" s="16"/>
    </row>
    <row r="628" spans="1:17" ht="18">
      <c r="A628" s="10">
        <v>620</v>
      </c>
      <c r="B628" s="11" t="s">
        <v>117</v>
      </c>
      <c r="C628" s="11" t="s">
        <v>617</v>
      </c>
      <c r="D628" s="12">
        <v>110426.9903</v>
      </c>
      <c r="E628" s="12">
        <v>4182849.2113999999</v>
      </c>
      <c r="F628" s="13">
        <f t="shared" si="9"/>
        <v>4293276.2017000001</v>
      </c>
      <c r="G628" s="14"/>
      <c r="H628" s="14"/>
      <c r="I628" s="16"/>
      <c r="J628" s="16"/>
      <c r="K628" s="16"/>
      <c r="M628" s="14"/>
      <c r="N628" s="14"/>
      <c r="O628" s="16"/>
      <c r="P628" s="16"/>
      <c r="Q628" s="16"/>
    </row>
    <row r="629" spans="1:17" ht="18">
      <c r="A629" s="10">
        <v>621</v>
      </c>
      <c r="B629" s="11" t="s">
        <v>117</v>
      </c>
      <c r="C629" s="11" t="s">
        <v>619</v>
      </c>
      <c r="D629" s="12">
        <v>75584.700100000002</v>
      </c>
      <c r="E629" s="12">
        <v>2863062.7555999998</v>
      </c>
      <c r="F629" s="13">
        <f t="shared" si="9"/>
        <v>2938647.4556999998</v>
      </c>
      <c r="G629" s="14"/>
      <c r="H629" s="14"/>
      <c r="I629" s="16"/>
      <c r="J629" s="16"/>
      <c r="K629" s="16"/>
      <c r="M629" s="14"/>
      <c r="N629" s="14"/>
      <c r="O629" s="16"/>
      <c r="P629" s="16"/>
      <c r="Q629" s="16"/>
    </row>
    <row r="630" spans="1:17" ht="18">
      <c r="A630" s="10">
        <v>622</v>
      </c>
      <c r="B630" s="11" t="s">
        <v>117</v>
      </c>
      <c r="C630" s="11" t="s">
        <v>621</v>
      </c>
      <c r="D630" s="12">
        <v>91423.298699999999</v>
      </c>
      <c r="E630" s="12">
        <v>3463010.9161</v>
      </c>
      <c r="F630" s="13">
        <f t="shared" si="9"/>
        <v>3554434.2148000002</v>
      </c>
      <c r="G630" s="14"/>
      <c r="H630" s="14"/>
      <c r="I630" s="16"/>
      <c r="J630" s="16"/>
      <c r="K630" s="16"/>
      <c r="M630" s="14"/>
      <c r="N630" s="14"/>
      <c r="O630" s="16"/>
      <c r="P630" s="16"/>
      <c r="Q630" s="16"/>
    </row>
    <row r="631" spans="1:17" ht="18">
      <c r="A631" s="10">
        <v>623</v>
      </c>
      <c r="B631" s="11" t="s">
        <v>117</v>
      </c>
      <c r="C631" s="11" t="s">
        <v>623</v>
      </c>
      <c r="D631" s="12">
        <v>91716.434299999994</v>
      </c>
      <c r="E631" s="12">
        <v>3474114.5581</v>
      </c>
      <c r="F631" s="13">
        <f t="shared" si="9"/>
        <v>3565830.9923999999</v>
      </c>
      <c r="G631" s="14"/>
      <c r="H631" s="14"/>
      <c r="I631" s="16"/>
      <c r="J631" s="16"/>
      <c r="K631" s="16"/>
      <c r="M631" s="14"/>
      <c r="N631" s="14"/>
      <c r="O631" s="16"/>
      <c r="P631" s="16"/>
      <c r="Q631" s="16"/>
    </row>
    <row r="632" spans="1:17" ht="18">
      <c r="A632" s="10">
        <v>624</v>
      </c>
      <c r="B632" s="11" t="s">
        <v>117</v>
      </c>
      <c r="C632" s="11" t="s">
        <v>625</v>
      </c>
      <c r="D632" s="12">
        <v>80822.869200000001</v>
      </c>
      <c r="E632" s="12">
        <v>3061478.6609999998</v>
      </c>
      <c r="F632" s="13">
        <f t="shared" si="9"/>
        <v>3142301.5301999999</v>
      </c>
      <c r="G632" s="14"/>
      <c r="H632" s="14"/>
      <c r="I632" s="16"/>
      <c r="J632" s="16"/>
      <c r="K632" s="16"/>
      <c r="M632" s="14"/>
      <c r="N632" s="14"/>
      <c r="O632" s="16"/>
      <c r="P632" s="16"/>
      <c r="Q632" s="16"/>
    </row>
    <row r="633" spans="1:17" ht="18">
      <c r="A633" s="10">
        <v>625</v>
      </c>
      <c r="B633" s="11" t="s">
        <v>117</v>
      </c>
      <c r="C633" s="11" t="s">
        <v>627</v>
      </c>
      <c r="D633" s="12">
        <v>89921.493300000002</v>
      </c>
      <c r="E633" s="12">
        <v>3406124.2305000001</v>
      </c>
      <c r="F633" s="13">
        <f t="shared" si="9"/>
        <v>3496045.7237999998</v>
      </c>
      <c r="G633" s="14"/>
      <c r="H633" s="14"/>
      <c r="I633" s="16"/>
      <c r="J633" s="16"/>
      <c r="K633" s="16"/>
      <c r="M633" s="14"/>
      <c r="N633" s="14"/>
      <c r="O633" s="16"/>
      <c r="P633" s="16"/>
      <c r="Q633" s="16"/>
    </row>
    <row r="634" spans="1:17" ht="18">
      <c r="A634" s="10">
        <v>626</v>
      </c>
      <c r="B634" s="11" t="s">
        <v>118</v>
      </c>
      <c r="C634" s="11" t="s">
        <v>631</v>
      </c>
      <c r="D634" s="12">
        <v>88499.843900000007</v>
      </c>
      <c r="E634" s="12">
        <v>3352273.7610999998</v>
      </c>
      <c r="F634" s="13">
        <f t="shared" si="9"/>
        <v>3440773.605</v>
      </c>
      <c r="G634" s="14"/>
      <c r="H634" s="14"/>
      <c r="I634" s="16"/>
      <c r="J634" s="16"/>
      <c r="K634" s="16"/>
      <c r="M634" s="14"/>
      <c r="N634" s="14"/>
      <c r="O634" s="16"/>
      <c r="P634" s="16"/>
      <c r="Q634" s="16"/>
    </row>
    <row r="635" spans="1:17" ht="18">
      <c r="A635" s="10">
        <v>627</v>
      </c>
      <c r="B635" s="11" t="s">
        <v>118</v>
      </c>
      <c r="C635" s="11" t="s">
        <v>633</v>
      </c>
      <c r="D635" s="12">
        <v>102774.72</v>
      </c>
      <c r="E635" s="12">
        <v>3892989.8854999999</v>
      </c>
      <c r="F635" s="13">
        <f t="shared" si="9"/>
        <v>3995764.6055000001</v>
      </c>
      <c r="G635" s="14"/>
      <c r="H635" s="14"/>
      <c r="I635" s="16"/>
      <c r="J635" s="16"/>
      <c r="K635" s="16"/>
      <c r="M635" s="14"/>
      <c r="N635" s="14"/>
      <c r="O635" s="16"/>
      <c r="P635" s="16"/>
      <c r="Q635" s="16"/>
    </row>
    <row r="636" spans="1:17" ht="18">
      <c r="A636" s="10">
        <v>628</v>
      </c>
      <c r="B636" s="11" t="s">
        <v>118</v>
      </c>
      <c r="C636" s="11" t="s">
        <v>635</v>
      </c>
      <c r="D636" s="12">
        <v>102374.8512</v>
      </c>
      <c r="E636" s="12">
        <v>3877843.3102000002</v>
      </c>
      <c r="F636" s="13">
        <f t="shared" si="9"/>
        <v>3980218.1614000001</v>
      </c>
      <c r="G636" s="14"/>
      <c r="H636" s="14"/>
      <c r="I636" s="16"/>
      <c r="J636" s="16"/>
      <c r="K636" s="16"/>
      <c r="M636" s="14"/>
      <c r="N636" s="14"/>
      <c r="O636" s="16"/>
      <c r="P636" s="16"/>
      <c r="Q636" s="16"/>
    </row>
    <row r="637" spans="1:17" ht="18">
      <c r="A637" s="10">
        <v>629</v>
      </c>
      <c r="B637" s="11" t="s">
        <v>118</v>
      </c>
      <c r="C637" s="11" t="s">
        <v>637</v>
      </c>
      <c r="D637" s="12">
        <v>109682.6081</v>
      </c>
      <c r="E637" s="12">
        <v>4154652.8574000001</v>
      </c>
      <c r="F637" s="13">
        <f t="shared" si="9"/>
        <v>4264335.4654999999</v>
      </c>
      <c r="G637" s="14"/>
      <c r="H637" s="14"/>
      <c r="I637" s="16"/>
      <c r="J637" s="16"/>
      <c r="K637" s="16"/>
      <c r="M637" s="14"/>
      <c r="N637" s="14"/>
      <c r="O637" s="16"/>
      <c r="P637" s="16"/>
      <c r="Q637" s="16"/>
    </row>
    <row r="638" spans="1:17" ht="18">
      <c r="A638" s="10">
        <v>630</v>
      </c>
      <c r="B638" s="11" t="s">
        <v>118</v>
      </c>
      <c r="C638" s="11" t="s">
        <v>639</v>
      </c>
      <c r="D638" s="12">
        <v>111284.0088</v>
      </c>
      <c r="E638" s="12">
        <v>4215312.1002000002</v>
      </c>
      <c r="F638" s="13">
        <f t="shared" si="9"/>
        <v>4326596.1090000002</v>
      </c>
      <c r="G638" s="14"/>
      <c r="H638" s="14"/>
      <c r="I638" s="16"/>
      <c r="J638" s="16"/>
      <c r="K638" s="16"/>
      <c r="M638" s="14"/>
      <c r="N638" s="14"/>
      <c r="O638" s="16"/>
      <c r="P638" s="16"/>
      <c r="Q638" s="16"/>
    </row>
    <row r="639" spans="1:17" ht="18">
      <c r="A639" s="10">
        <v>631</v>
      </c>
      <c r="B639" s="11" t="s">
        <v>118</v>
      </c>
      <c r="C639" s="11" t="s">
        <v>640</v>
      </c>
      <c r="D639" s="12">
        <v>114377.3091</v>
      </c>
      <c r="E639" s="12">
        <v>4332482.8062000005</v>
      </c>
      <c r="F639" s="13">
        <f t="shared" si="9"/>
        <v>4446860.1152999997</v>
      </c>
      <c r="G639" s="14"/>
      <c r="H639" s="14"/>
      <c r="I639" s="16"/>
      <c r="J639" s="16"/>
      <c r="K639" s="16"/>
      <c r="M639" s="14"/>
      <c r="N639" s="14"/>
      <c r="O639" s="16"/>
      <c r="P639" s="16"/>
      <c r="Q639" s="16"/>
    </row>
    <row r="640" spans="1:17" ht="36">
      <c r="A640" s="10">
        <v>632</v>
      </c>
      <c r="B640" s="11" t="s">
        <v>118</v>
      </c>
      <c r="C640" s="11" t="s">
        <v>643</v>
      </c>
      <c r="D640" s="12">
        <v>124001.0549</v>
      </c>
      <c r="E640" s="12">
        <v>4697019.3901000004</v>
      </c>
      <c r="F640" s="13">
        <f t="shared" si="9"/>
        <v>4821020.4450000003</v>
      </c>
      <c r="G640" s="14"/>
      <c r="H640" s="14"/>
      <c r="I640" s="16"/>
      <c r="J640" s="16"/>
      <c r="K640" s="16"/>
      <c r="M640" s="14"/>
      <c r="N640" s="14"/>
      <c r="O640" s="16"/>
      <c r="P640" s="16"/>
      <c r="Q640" s="16"/>
    </row>
    <row r="641" spans="1:17" ht="36">
      <c r="A641" s="10">
        <v>633</v>
      </c>
      <c r="B641" s="11" t="s">
        <v>118</v>
      </c>
      <c r="C641" s="11" t="s">
        <v>645</v>
      </c>
      <c r="D641" s="12">
        <v>91260.225699999995</v>
      </c>
      <c r="E641" s="12">
        <v>3456833.8964999998</v>
      </c>
      <c r="F641" s="13">
        <f t="shared" si="9"/>
        <v>3548094.1222000001</v>
      </c>
      <c r="G641" s="14"/>
      <c r="H641" s="14"/>
      <c r="I641" s="16"/>
      <c r="J641" s="16"/>
      <c r="K641" s="16"/>
      <c r="M641" s="14"/>
      <c r="N641" s="14"/>
      <c r="O641" s="16"/>
      <c r="P641" s="16"/>
      <c r="Q641" s="16"/>
    </row>
    <row r="642" spans="1:17" ht="36">
      <c r="A642" s="10">
        <v>634</v>
      </c>
      <c r="B642" s="11" t="s">
        <v>118</v>
      </c>
      <c r="C642" s="11" t="s">
        <v>647</v>
      </c>
      <c r="D642" s="12">
        <v>108306.6284</v>
      </c>
      <c r="E642" s="12">
        <v>4102532.3032</v>
      </c>
      <c r="F642" s="13">
        <f t="shared" si="9"/>
        <v>4210838.9315999998</v>
      </c>
      <c r="G642" s="14"/>
      <c r="H642" s="14"/>
      <c r="I642" s="16"/>
      <c r="J642" s="16"/>
      <c r="K642" s="16"/>
      <c r="M642" s="14"/>
      <c r="N642" s="14"/>
      <c r="O642" s="16"/>
      <c r="P642" s="16"/>
      <c r="Q642" s="16"/>
    </row>
    <row r="643" spans="1:17" ht="36">
      <c r="A643" s="10">
        <v>635</v>
      </c>
      <c r="B643" s="11" t="s">
        <v>118</v>
      </c>
      <c r="C643" s="11" t="s">
        <v>649</v>
      </c>
      <c r="D643" s="12">
        <v>113392.06299999999</v>
      </c>
      <c r="E643" s="12">
        <v>4295162.8014000002</v>
      </c>
      <c r="F643" s="13">
        <f t="shared" si="9"/>
        <v>4408554.8644000003</v>
      </c>
      <c r="G643" s="14"/>
      <c r="H643" s="14"/>
      <c r="I643" s="16"/>
      <c r="J643" s="16"/>
      <c r="K643" s="16"/>
      <c r="M643" s="14"/>
      <c r="N643" s="14"/>
      <c r="O643" s="16"/>
      <c r="P643" s="16"/>
      <c r="Q643" s="16"/>
    </row>
    <row r="644" spans="1:17" ht="36">
      <c r="A644" s="10">
        <v>636</v>
      </c>
      <c r="B644" s="11" t="s">
        <v>118</v>
      </c>
      <c r="C644" s="11" t="s">
        <v>651</v>
      </c>
      <c r="D644" s="12">
        <v>82009.198000000004</v>
      </c>
      <c r="E644" s="12">
        <v>3106415.4531999999</v>
      </c>
      <c r="F644" s="13">
        <f t="shared" si="9"/>
        <v>3188424.6512000002</v>
      </c>
      <c r="G644" s="14"/>
      <c r="H644" s="14"/>
      <c r="I644" s="16"/>
      <c r="J644" s="16"/>
      <c r="K644" s="16"/>
      <c r="M644" s="14"/>
      <c r="N644" s="14"/>
      <c r="O644" s="16"/>
      <c r="P644" s="16"/>
      <c r="Q644" s="16"/>
    </row>
    <row r="645" spans="1:17" ht="18">
      <c r="A645" s="10">
        <v>637</v>
      </c>
      <c r="B645" s="11" t="s">
        <v>118</v>
      </c>
      <c r="C645" s="11" t="s">
        <v>653</v>
      </c>
      <c r="D645" s="12">
        <v>85525.784700000004</v>
      </c>
      <c r="E645" s="12">
        <v>3239619.7711999998</v>
      </c>
      <c r="F645" s="13">
        <f t="shared" si="9"/>
        <v>3325145.5559</v>
      </c>
      <c r="G645" s="14"/>
      <c r="H645" s="14"/>
      <c r="I645" s="16"/>
      <c r="J645" s="16"/>
      <c r="K645" s="16"/>
      <c r="M645" s="14"/>
      <c r="N645" s="14"/>
      <c r="O645" s="16"/>
      <c r="P645" s="16"/>
      <c r="Q645" s="16"/>
    </row>
    <row r="646" spans="1:17" ht="18">
      <c r="A646" s="10">
        <v>638</v>
      </c>
      <c r="B646" s="11" t="s">
        <v>118</v>
      </c>
      <c r="C646" s="11" t="s">
        <v>655</v>
      </c>
      <c r="D646" s="12">
        <v>83841.199099999998</v>
      </c>
      <c r="E646" s="12">
        <v>3175809.5762</v>
      </c>
      <c r="F646" s="13">
        <f t="shared" si="9"/>
        <v>3259650.7752999999</v>
      </c>
      <c r="G646" s="14"/>
      <c r="H646" s="14"/>
      <c r="I646" s="16"/>
      <c r="J646" s="16"/>
      <c r="K646" s="16"/>
      <c r="M646" s="14"/>
      <c r="N646" s="14"/>
      <c r="O646" s="16"/>
      <c r="P646" s="16"/>
      <c r="Q646" s="16"/>
    </row>
    <row r="647" spans="1:17" ht="18">
      <c r="A647" s="10">
        <v>639</v>
      </c>
      <c r="B647" s="11" t="s">
        <v>118</v>
      </c>
      <c r="C647" s="11" t="s">
        <v>657</v>
      </c>
      <c r="D647" s="12">
        <v>124526.3113</v>
      </c>
      <c r="E647" s="12">
        <v>4716915.5077999998</v>
      </c>
      <c r="F647" s="13">
        <f t="shared" si="9"/>
        <v>4841441.8191</v>
      </c>
      <c r="G647" s="14"/>
      <c r="H647" s="14"/>
      <c r="I647" s="16"/>
      <c r="J647" s="16"/>
      <c r="K647" s="16"/>
      <c r="M647" s="14"/>
      <c r="N647" s="14"/>
      <c r="O647" s="16"/>
      <c r="P647" s="16"/>
      <c r="Q647" s="16"/>
    </row>
    <row r="648" spans="1:17" ht="18">
      <c r="A648" s="10">
        <v>640</v>
      </c>
      <c r="B648" s="11" t="s">
        <v>118</v>
      </c>
      <c r="C648" s="11" t="s">
        <v>659</v>
      </c>
      <c r="D648" s="12">
        <v>84915.310700000002</v>
      </c>
      <c r="E648" s="12">
        <v>3216495.7088000001</v>
      </c>
      <c r="F648" s="13">
        <f t="shared" si="9"/>
        <v>3301411.0194999999</v>
      </c>
      <c r="G648" s="14"/>
      <c r="H648" s="14"/>
      <c r="I648" s="16"/>
      <c r="J648" s="16"/>
      <c r="K648" s="16"/>
      <c r="M648" s="14"/>
      <c r="N648" s="14"/>
      <c r="O648" s="16"/>
      <c r="P648" s="16"/>
      <c r="Q648" s="16"/>
    </row>
    <row r="649" spans="1:17" ht="18">
      <c r="A649" s="10">
        <v>641</v>
      </c>
      <c r="B649" s="11" t="s">
        <v>118</v>
      </c>
      <c r="C649" s="11" t="s">
        <v>661</v>
      </c>
      <c r="D649" s="12">
        <v>89106.565600000002</v>
      </c>
      <c r="E649" s="12">
        <v>3375255.6911999998</v>
      </c>
      <c r="F649" s="13">
        <f t="shared" ref="F649:F712" si="10">D649+E649</f>
        <v>3464362.2568000001</v>
      </c>
      <c r="G649" s="14"/>
      <c r="H649" s="14"/>
      <c r="I649" s="16"/>
      <c r="J649" s="16"/>
      <c r="K649" s="16"/>
      <c r="M649" s="14"/>
      <c r="N649" s="14"/>
      <c r="O649" s="16"/>
      <c r="P649" s="16"/>
      <c r="Q649" s="16"/>
    </row>
    <row r="650" spans="1:17" ht="18">
      <c r="A650" s="10">
        <v>642</v>
      </c>
      <c r="B650" s="11" t="s">
        <v>118</v>
      </c>
      <c r="C650" s="11" t="s">
        <v>663</v>
      </c>
      <c r="D650" s="12">
        <v>116419.2308</v>
      </c>
      <c r="E650" s="12">
        <v>4409828.4880999997</v>
      </c>
      <c r="F650" s="13">
        <f t="shared" si="10"/>
        <v>4526247.7188999997</v>
      </c>
      <c r="G650" s="14"/>
      <c r="H650" s="14"/>
      <c r="I650" s="16"/>
      <c r="J650" s="16"/>
      <c r="K650" s="16"/>
      <c r="M650" s="14"/>
      <c r="N650" s="14"/>
      <c r="O650" s="16"/>
      <c r="P650" s="16"/>
      <c r="Q650" s="16"/>
    </row>
    <row r="651" spans="1:17" ht="18">
      <c r="A651" s="10">
        <v>643</v>
      </c>
      <c r="B651" s="11" t="s">
        <v>118</v>
      </c>
      <c r="C651" s="11" t="s">
        <v>665</v>
      </c>
      <c r="D651" s="12">
        <v>100664.82</v>
      </c>
      <c r="E651" s="12">
        <v>3813069.2667999999</v>
      </c>
      <c r="F651" s="13">
        <f t="shared" si="10"/>
        <v>3913734.0868000002</v>
      </c>
      <c r="G651" s="14"/>
      <c r="H651" s="14"/>
      <c r="I651" s="16"/>
      <c r="J651" s="16"/>
      <c r="K651" s="16"/>
      <c r="M651" s="14"/>
      <c r="N651" s="14"/>
      <c r="O651" s="16"/>
      <c r="P651" s="16"/>
      <c r="Q651" s="16"/>
    </row>
    <row r="652" spans="1:17" ht="18">
      <c r="A652" s="10">
        <v>644</v>
      </c>
      <c r="B652" s="11" t="s">
        <v>118</v>
      </c>
      <c r="C652" s="11" t="s">
        <v>667</v>
      </c>
      <c r="D652" s="12">
        <v>92411.776599999997</v>
      </c>
      <c r="E652" s="12">
        <v>3500453.3379000002</v>
      </c>
      <c r="F652" s="13">
        <f t="shared" si="10"/>
        <v>3592865.1145000001</v>
      </c>
      <c r="G652" s="14"/>
      <c r="H652" s="14"/>
      <c r="I652" s="16"/>
      <c r="J652" s="16"/>
      <c r="K652" s="16"/>
      <c r="M652" s="14"/>
      <c r="N652" s="14"/>
      <c r="O652" s="16"/>
      <c r="P652" s="16"/>
      <c r="Q652" s="16"/>
    </row>
    <row r="653" spans="1:17" ht="18">
      <c r="A653" s="10">
        <v>645</v>
      </c>
      <c r="B653" s="11" t="s">
        <v>118</v>
      </c>
      <c r="C653" s="11" t="s">
        <v>669</v>
      </c>
      <c r="D653" s="12">
        <v>83442.564899999998</v>
      </c>
      <c r="E653" s="12">
        <v>3160709.7655000002</v>
      </c>
      <c r="F653" s="13">
        <f t="shared" si="10"/>
        <v>3244152.3303999999</v>
      </c>
      <c r="G653" s="14"/>
      <c r="H653" s="14"/>
      <c r="I653" s="16"/>
      <c r="J653" s="16"/>
      <c r="K653" s="16"/>
      <c r="M653" s="14"/>
      <c r="N653" s="14"/>
      <c r="O653" s="16"/>
      <c r="P653" s="16"/>
      <c r="Q653" s="16"/>
    </row>
    <row r="654" spans="1:17" ht="18">
      <c r="A654" s="10">
        <v>646</v>
      </c>
      <c r="B654" s="11" t="s">
        <v>118</v>
      </c>
      <c r="C654" s="11" t="s">
        <v>671</v>
      </c>
      <c r="D654" s="12">
        <v>103051.0762</v>
      </c>
      <c r="E654" s="12">
        <v>3903457.9452999998</v>
      </c>
      <c r="F654" s="13">
        <f t="shared" si="10"/>
        <v>4006509.0214999998</v>
      </c>
      <c r="G654" s="14"/>
      <c r="H654" s="14"/>
      <c r="I654" s="16"/>
      <c r="J654" s="16"/>
      <c r="K654" s="16"/>
      <c r="M654" s="14"/>
      <c r="N654" s="14"/>
      <c r="O654" s="16"/>
      <c r="P654" s="16"/>
      <c r="Q654" s="16"/>
    </row>
    <row r="655" spans="1:17" ht="18">
      <c r="A655" s="10">
        <v>647</v>
      </c>
      <c r="B655" s="11" t="s">
        <v>118</v>
      </c>
      <c r="C655" s="11" t="s">
        <v>673</v>
      </c>
      <c r="D655" s="12">
        <v>95452.566800000001</v>
      </c>
      <c r="E655" s="12">
        <v>3615635.0244</v>
      </c>
      <c r="F655" s="13">
        <f t="shared" si="10"/>
        <v>3711087.5912000001</v>
      </c>
      <c r="G655" s="14"/>
      <c r="H655" s="14"/>
      <c r="I655" s="16"/>
      <c r="J655" s="16"/>
      <c r="K655" s="16"/>
      <c r="M655" s="14"/>
      <c r="N655" s="14"/>
      <c r="O655" s="16"/>
      <c r="P655" s="16"/>
      <c r="Q655" s="16"/>
    </row>
    <row r="656" spans="1:17" ht="36">
      <c r="A656" s="10">
        <v>648</v>
      </c>
      <c r="B656" s="11" t="s">
        <v>118</v>
      </c>
      <c r="C656" s="11" t="s">
        <v>675</v>
      </c>
      <c r="D656" s="12">
        <v>98817.385599999994</v>
      </c>
      <c r="E656" s="12">
        <v>3743090.5455</v>
      </c>
      <c r="F656" s="13">
        <f t="shared" si="10"/>
        <v>3841907.9311000002</v>
      </c>
      <c r="G656" s="14"/>
      <c r="H656" s="14"/>
      <c r="I656" s="16"/>
      <c r="J656" s="16"/>
      <c r="K656" s="16"/>
      <c r="M656" s="14"/>
      <c r="N656" s="14"/>
      <c r="O656" s="16"/>
      <c r="P656" s="16"/>
      <c r="Q656" s="16"/>
    </row>
    <row r="657" spans="1:17" ht="36">
      <c r="A657" s="10">
        <v>649</v>
      </c>
      <c r="B657" s="11" t="s">
        <v>118</v>
      </c>
      <c r="C657" s="11" t="s">
        <v>677</v>
      </c>
      <c r="D657" s="12">
        <v>84594.888600000006</v>
      </c>
      <c r="E657" s="12">
        <v>3204358.4826000002</v>
      </c>
      <c r="F657" s="13">
        <f t="shared" si="10"/>
        <v>3288953.3711999999</v>
      </c>
      <c r="G657" s="14"/>
      <c r="H657" s="14"/>
      <c r="I657" s="16"/>
      <c r="J657" s="16"/>
      <c r="K657" s="16"/>
      <c r="M657" s="14"/>
      <c r="N657" s="14"/>
      <c r="O657" s="16"/>
      <c r="P657" s="16"/>
      <c r="Q657" s="16"/>
    </row>
    <row r="658" spans="1:17" ht="18">
      <c r="A658" s="10">
        <v>650</v>
      </c>
      <c r="B658" s="11" t="s">
        <v>118</v>
      </c>
      <c r="C658" s="11" t="s">
        <v>679</v>
      </c>
      <c r="D658" s="12">
        <v>77412.654599999994</v>
      </c>
      <c r="E658" s="12">
        <v>2932303.6006999998</v>
      </c>
      <c r="F658" s="13">
        <f t="shared" si="10"/>
        <v>3009716.2552999998</v>
      </c>
      <c r="G658" s="14"/>
      <c r="H658" s="14"/>
      <c r="I658" s="16"/>
      <c r="J658" s="16"/>
      <c r="K658" s="16"/>
      <c r="M658" s="14"/>
      <c r="N658" s="14"/>
      <c r="O658" s="16"/>
      <c r="P658" s="16"/>
      <c r="Q658" s="16"/>
    </row>
    <row r="659" spans="1:17" ht="18">
      <c r="A659" s="10">
        <v>651</v>
      </c>
      <c r="B659" s="11" t="s">
        <v>118</v>
      </c>
      <c r="C659" s="11" t="s">
        <v>681</v>
      </c>
      <c r="D659" s="12">
        <v>102614.883</v>
      </c>
      <c r="E659" s="12">
        <v>3886935.4405999999</v>
      </c>
      <c r="F659" s="13">
        <f t="shared" si="10"/>
        <v>3989550.3235999998</v>
      </c>
      <c r="G659" s="14"/>
      <c r="H659" s="14"/>
      <c r="I659" s="16"/>
      <c r="J659" s="16"/>
      <c r="K659" s="16"/>
      <c r="M659" s="14"/>
      <c r="N659" s="14"/>
      <c r="O659" s="16"/>
      <c r="P659" s="16"/>
      <c r="Q659" s="16"/>
    </row>
    <row r="660" spans="1:17" ht="18">
      <c r="A660" s="10">
        <v>652</v>
      </c>
      <c r="B660" s="11" t="s">
        <v>118</v>
      </c>
      <c r="C660" s="11" t="s">
        <v>683</v>
      </c>
      <c r="D660" s="12">
        <v>111801.7831</v>
      </c>
      <c r="E660" s="12">
        <v>4234924.8014000002</v>
      </c>
      <c r="F660" s="13">
        <f t="shared" si="10"/>
        <v>4346726.5844999999</v>
      </c>
      <c r="G660" s="14"/>
      <c r="H660" s="14"/>
      <c r="I660" s="16"/>
      <c r="J660" s="16"/>
      <c r="K660" s="16"/>
      <c r="M660" s="14"/>
      <c r="N660" s="14"/>
      <c r="O660" s="16"/>
      <c r="P660" s="16"/>
      <c r="Q660" s="16"/>
    </row>
    <row r="661" spans="1:17" ht="18">
      <c r="A661" s="10">
        <v>653</v>
      </c>
      <c r="B661" s="11" t="s">
        <v>118</v>
      </c>
      <c r="C661" s="11" t="s">
        <v>685</v>
      </c>
      <c r="D661" s="12">
        <v>85629.536600000007</v>
      </c>
      <c r="E661" s="12">
        <v>3243549.7766</v>
      </c>
      <c r="F661" s="13">
        <f t="shared" si="10"/>
        <v>3329179.3132000002</v>
      </c>
      <c r="G661" s="14"/>
      <c r="H661" s="14"/>
      <c r="I661" s="16"/>
      <c r="J661" s="16"/>
      <c r="K661" s="16"/>
      <c r="M661" s="14"/>
      <c r="N661" s="14"/>
      <c r="O661" s="16"/>
      <c r="P661" s="16"/>
      <c r="Q661" s="16"/>
    </row>
    <row r="662" spans="1:17" ht="18">
      <c r="A662" s="10">
        <v>654</v>
      </c>
      <c r="B662" s="11" t="s">
        <v>118</v>
      </c>
      <c r="C662" s="11" t="s">
        <v>687</v>
      </c>
      <c r="D662" s="12">
        <v>102979.4415</v>
      </c>
      <c r="E662" s="12">
        <v>3900744.5033</v>
      </c>
      <c r="F662" s="13">
        <f t="shared" si="10"/>
        <v>4003723.9448000002</v>
      </c>
      <c r="G662" s="14"/>
      <c r="H662" s="14"/>
      <c r="I662" s="16"/>
      <c r="J662" s="16"/>
      <c r="K662" s="16"/>
      <c r="M662" s="14"/>
      <c r="N662" s="14"/>
      <c r="O662" s="16"/>
      <c r="P662" s="16"/>
      <c r="Q662" s="16"/>
    </row>
    <row r="663" spans="1:17" ht="18">
      <c r="A663" s="10">
        <v>655</v>
      </c>
      <c r="B663" s="11" t="s">
        <v>118</v>
      </c>
      <c r="C663" s="11" t="s">
        <v>689</v>
      </c>
      <c r="D663" s="12">
        <v>86949.009099999996</v>
      </c>
      <c r="E663" s="12">
        <v>3293529.8983999998</v>
      </c>
      <c r="F663" s="13">
        <f t="shared" si="10"/>
        <v>3380478.9075000002</v>
      </c>
      <c r="G663" s="14"/>
      <c r="H663" s="14"/>
      <c r="I663" s="16"/>
      <c r="J663" s="16"/>
      <c r="K663" s="16"/>
      <c r="M663" s="14"/>
      <c r="N663" s="14"/>
      <c r="O663" s="16"/>
      <c r="P663" s="16"/>
      <c r="Q663" s="16"/>
    </row>
    <row r="664" spans="1:17" ht="18">
      <c r="A664" s="10">
        <v>656</v>
      </c>
      <c r="B664" s="11" t="s">
        <v>118</v>
      </c>
      <c r="C664" s="11" t="s">
        <v>691</v>
      </c>
      <c r="D664" s="12">
        <v>87328.580400000006</v>
      </c>
      <c r="E664" s="12">
        <v>3307907.6279000002</v>
      </c>
      <c r="F664" s="13">
        <f t="shared" si="10"/>
        <v>3395236.2083000001</v>
      </c>
      <c r="G664" s="14"/>
      <c r="H664" s="14"/>
      <c r="I664" s="16"/>
      <c r="J664" s="16"/>
      <c r="K664" s="16"/>
      <c r="M664" s="14"/>
      <c r="N664" s="14"/>
      <c r="O664" s="16"/>
      <c r="P664" s="16"/>
      <c r="Q664" s="16"/>
    </row>
    <row r="665" spans="1:17" ht="18">
      <c r="A665" s="10">
        <v>657</v>
      </c>
      <c r="B665" s="11" t="s">
        <v>118</v>
      </c>
      <c r="C665" s="11" t="s">
        <v>693</v>
      </c>
      <c r="D665" s="12">
        <v>86904.518700000001</v>
      </c>
      <c r="E665" s="12">
        <v>3291844.6518000001</v>
      </c>
      <c r="F665" s="13">
        <f t="shared" si="10"/>
        <v>3378749.1705</v>
      </c>
      <c r="G665" s="14"/>
      <c r="H665" s="14"/>
      <c r="I665" s="16"/>
      <c r="J665" s="16"/>
      <c r="K665" s="16"/>
      <c r="M665" s="14"/>
      <c r="N665" s="14"/>
      <c r="O665" s="16"/>
      <c r="P665" s="16"/>
      <c r="Q665" s="16"/>
    </row>
    <row r="666" spans="1:17" ht="18">
      <c r="A666" s="10">
        <v>658</v>
      </c>
      <c r="B666" s="11" t="s">
        <v>118</v>
      </c>
      <c r="C666" s="11" t="s">
        <v>695</v>
      </c>
      <c r="D666" s="12">
        <v>100173.9405</v>
      </c>
      <c r="E666" s="12">
        <v>3794475.3078999999</v>
      </c>
      <c r="F666" s="13">
        <f t="shared" si="10"/>
        <v>3894649.2483999999</v>
      </c>
      <c r="G666" s="14"/>
      <c r="H666" s="14"/>
      <c r="I666" s="16"/>
      <c r="J666" s="16"/>
      <c r="K666" s="16"/>
      <c r="M666" s="14"/>
      <c r="N666" s="14"/>
      <c r="O666" s="16"/>
      <c r="P666" s="16"/>
      <c r="Q666" s="16"/>
    </row>
    <row r="667" spans="1:17" ht="18">
      <c r="A667" s="10">
        <v>659</v>
      </c>
      <c r="B667" s="11" t="s">
        <v>119</v>
      </c>
      <c r="C667" s="11" t="s">
        <v>699</v>
      </c>
      <c r="D667" s="12">
        <v>118163.8517</v>
      </c>
      <c r="E667" s="12">
        <v>4475912.7501999997</v>
      </c>
      <c r="F667" s="13">
        <f t="shared" si="10"/>
        <v>4594076.6019000001</v>
      </c>
      <c r="G667" s="14"/>
      <c r="H667" s="14"/>
      <c r="I667" s="16"/>
      <c r="J667" s="16"/>
      <c r="K667" s="16"/>
      <c r="M667" s="14"/>
      <c r="N667" s="14"/>
      <c r="O667" s="16"/>
      <c r="P667" s="16"/>
      <c r="Q667" s="16"/>
    </row>
    <row r="668" spans="1:17" ht="18">
      <c r="A668" s="10">
        <v>660</v>
      </c>
      <c r="B668" s="11" t="s">
        <v>119</v>
      </c>
      <c r="C668" s="11" t="s">
        <v>294</v>
      </c>
      <c r="D668" s="12">
        <v>119198.23330000001</v>
      </c>
      <c r="E668" s="12">
        <v>4515093.9518999998</v>
      </c>
      <c r="F668" s="13">
        <f t="shared" si="10"/>
        <v>4634292.1852000002</v>
      </c>
      <c r="G668" s="14"/>
      <c r="H668" s="14"/>
      <c r="I668" s="16"/>
      <c r="J668" s="16"/>
      <c r="K668" s="16"/>
      <c r="M668" s="14"/>
      <c r="N668" s="14"/>
      <c r="O668" s="16"/>
      <c r="P668" s="16"/>
      <c r="Q668" s="16"/>
    </row>
    <row r="669" spans="1:17" ht="18">
      <c r="A669" s="10">
        <v>661</v>
      </c>
      <c r="B669" s="11" t="s">
        <v>119</v>
      </c>
      <c r="C669" s="11" t="s">
        <v>702</v>
      </c>
      <c r="D669" s="12">
        <v>118678.8141</v>
      </c>
      <c r="E669" s="12">
        <v>4495418.9401000002</v>
      </c>
      <c r="F669" s="13">
        <f t="shared" si="10"/>
        <v>4614097.7542000003</v>
      </c>
      <c r="G669" s="14"/>
      <c r="H669" s="14"/>
      <c r="I669" s="16"/>
      <c r="J669" s="16"/>
      <c r="K669" s="16"/>
      <c r="M669" s="14"/>
      <c r="N669" s="14"/>
      <c r="O669" s="16"/>
      <c r="P669" s="16"/>
      <c r="Q669" s="16"/>
    </row>
    <row r="670" spans="1:17" ht="18">
      <c r="A670" s="10">
        <v>662</v>
      </c>
      <c r="B670" s="11" t="s">
        <v>119</v>
      </c>
      <c r="C670" s="11" t="s">
        <v>704</v>
      </c>
      <c r="D670" s="12">
        <v>90100.067500000005</v>
      </c>
      <c r="E670" s="12">
        <v>3412888.4188999999</v>
      </c>
      <c r="F670" s="13">
        <f t="shared" si="10"/>
        <v>3502988.4863999998</v>
      </c>
      <c r="G670" s="14"/>
      <c r="H670" s="14"/>
      <c r="I670" s="16"/>
      <c r="J670" s="16"/>
      <c r="K670" s="16"/>
      <c r="M670" s="14"/>
      <c r="N670" s="14"/>
      <c r="O670" s="16"/>
      <c r="P670" s="16"/>
      <c r="Q670" s="16"/>
    </row>
    <row r="671" spans="1:17" ht="18">
      <c r="A671" s="10">
        <v>663</v>
      </c>
      <c r="B671" s="11" t="s">
        <v>119</v>
      </c>
      <c r="C671" s="11" t="s">
        <v>706</v>
      </c>
      <c r="D671" s="12">
        <v>156761.82089999999</v>
      </c>
      <c r="E671" s="12">
        <v>5937960.0681999996</v>
      </c>
      <c r="F671" s="13">
        <f t="shared" si="10"/>
        <v>6094721.8891000003</v>
      </c>
      <c r="G671" s="14"/>
      <c r="H671" s="14"/>
      <c r="I671" s="16"/>
      <c r="J671" s="16"/>
      <c r="K671" s="16"/>
      <c r="M671" s="14"/>
      <c r="N671" s="14"/>
      <c r="O671" s="16"/>
      <c r="P671" s="16"/>
      <c r="Q671" s="16"/>
    </row>
    <row r="672" spans="1:17" ht="18">
      <c r="A672" s="10">
        <v>664</v>
      </c>
      <c r="B672" s="11" t="s">
        <v>119</v>
      </c>
      <c r="C672" s="11" t="s">
        <v>708</v>
      </c>
      <c r="D672" s="12">
        <v>135559.09109999999</v>
      </c>
      <c r="E672" s="12">
        <v>5134824.6962000001</v>
      </c>
      <c r="F672" s="13">
        <f t="shared" si="10"/>
        <v>5270383.7873</v>
      </c>
      <c r="G672" s="14"/>
      <c r="H672" s="14"/>
      <c r="I672" s="16"/>
      <c r="J672" s="16"/>
      <c r="K672" s="16"/>
      <c r="M672" s="14"/>
      <c r="N672" s="14"/>
      <c r="O672" s="16"/>
      <c r="P672" s="16"/>
      <c r="Q672" s="16"/>
    </row>
    <row r="673" spans="1:17" ht="18">
      <c r="A673" s="10">
        <v>665</v>
      </c>
      <c r="B673" s="11" t="s">
        <v>119</v>
      </c>
      <c r="C673" s="11" t="s">
        <v>710</v>
      </c>
      <c r="D673" s="12">
        <v>118999.667</v>
      </c>
      <c r="E673" s="12">
        <v>4507572.4840000002</v>
      </c>
      <c r="F673" s="13">
        <f t="shared" si="10"/>
        <v>4626572.1509999996</v>
      </c>
      <c r="G673" s="14"/>
      <c r="H673" s="14"/>
      <c r="I673" s="16"/>
      <c r="J673" s="16"/>
      <c r="K673" s="16"/>
      <c r="M673" s="14"/>
      <c r="N673" s="14"/>
      <c r="O673" s="16"/>
      <c r="P673" s="16"/>
      <c r="Q673" s="16"/>
    </row>
    <row r="674" spans="1:17" ht="18">
      <c r="A674" s="10">
        <v>666</v>
      </c>
      <c r="B674" s="11" t="s">
        <v>119</v>
      </c>
      <c r="C674" s="11" t="s">
        <v>713</v>
      </c>
      <c r="D674" s="12">
        <v>105095.90210000001</v>
      </c>
      <c r="E674" s="12">
        <v>3980913.6329999999</v>
      </c>
      <c r="F674" s="13">
        <f t="shared" si="10"/>
        <v>4086009.5351</v>
      </c>
      <c r="G674" s="14"/>
      <c r="H674" s="14"/>
      <c r="I674" s="16"/>
      <c r="J674" s="16"/>
      <c r="K674" s="16"/>
      <c r="M674" s="14"/>
      <c r="N674" s="14"/>
      <c r="O674" s="16"/>
      <c r="P674" s="16"/>
      <c r="Q674" s="16"/>
    </row>
    <row r="675" spans="1:17" ht="36">
      <c r="A675" s="10">
        <v>667</v>
      </c>
      <c r="B675" s="11" t="s">
        <v>119</v>
      </c>
      <c r="C675" s="11" t="s">
        <v>715</v>
      </c>
      <c r="D675" s="12">
        <v>107794.31540000001</v>
      </c>
      <c r="E675" s="12">
        <v>4083126.4701</v>
      </c>
      <c r="F675" s="13">
        <f t="shared" si="10"/>
        <v>4190920.7855000002</v>
      </c>
      <c r="G675" s="14"/>
      <c r="H675" s="14"/>
      <c r="I675" s="16"/>
      <c r="J675" s="16"/>
      <c r="K675" s="16"/>
      <c r="M675" s="14"/>
      <c r="N675" s="14"/>
      <c r="O675" s="16"/>
      <c r="P675" s="16"/>
      <c r="Q675" s="16"/>
    </row>
    <row r="676" spans="1:17" ht="36">
      <c r="A676" s="10">
        <v>668</v>
      </c>
      <c r="B676" s="11" t="s">
        <v>119</v>
      </c>
      <c r="C676" s="11" t="s">
        <v>717</v>
      </c>
      <c r="D676" s="12">
        <v>102258.5301</v>
      </c>
      <c r="E676" s="12">
        <v>3873437.1962000001</v>
      </c>
      <c r="F676" s="13">
        <f t="shared" si="10"/>
        <v>3975695.7263000002</v>
      </c>
      <c r="G676" s="14"/>
      <c r="H676" s="14"/>
      <c r="I676" s="16"/>
      <c r="J676" s="16"/>
      <c r="K676" s="16"/>
      <c r="M676" s="14"/>
      <c r="N676" s="14"/>
      <c r="O676" s="16"/>
      <c r="P676" s="16"/>
      <c r="Q676" s="16"/>
    </row>
    <row r="677" spans="1:17" ht="18">
      <c r="A677" s="10">
        <v>669</v>
      </c>
      <c r="B677" s="11" t="s">
        <v>119</v>
      </c>
      <c r="C677" s="11" t="s">
        <v>719</v>
      </c>
      <c r="D677" s="12">
        <v>141283.42139999999</v>
      </c>
      <c r="E677" s="12">
        <v>5351655.8416999998</v>
      </c>
      <c r="F677" s="13">
        <f t="shared" si="10"/>
        <v>5492939.2631000001</v>
      </c>
      <c r="G677" s="14"/>
      <c r="H677" s="14"/>
      <c r="I677" s="16"/>
      <c r="J677" s="16"/>
      <c r="K677" s="16"/>
      <c r="M677" s="14"/>
      <c r="N677" s="14"/>
      <c r="O677" s="16"/>
      <c r="P677" s="16"/>
      <c r="Q677" s="16"/>
    </row>
    <row r="678" spans="1:17" ht="18">
      <c r="A678" s="10">
        <v>670</v>
      </c>
      <c r="B678" s="11" t="s">
        <v>119</v>
      </c>
      <c r="C678" s="11" t="s">
        <v>721</v>
      </c>
      <c r="D678" s="12">
        <v>95119.393400000001</v>
      </c>
      <c r="E678" s="12">
        <v>3603014.7935000001</v>
      </c>
      <c r="F678" s="13">
        <f t="shared" si="10"/>
        <v>3698134.1869000001</v>
      </c>
      <c r="G678" s="14"/>
      <c r="H678" s="14"/>
      <c r="I678" s="16"/>
      <c r="J678" s="16"/>
      <c r="K678" s="16"/>
      <c r="M678" s="14"/>
      <c r="N678" s="14"/>
      <c r="O678" s="16"/>
      <c r="P678" s="16"/>
      <c r="Q678" s="16"/>
    </row>
    <row r="679" spans="1:17" ht="18">
      <c r="A679" s="10">
        <v>671</v>
      </c>
      <c r="B679" s="11" t="s">
        <v>119</v>
      </c>
      <c r="C679" s="11" t="s">
        <v>722</v>
      </c>
      <c r="D679" s="12">
        <v>126986.2308</v>
      </c>
      <c r="E679" s="12">
        <v>4810094.4692000002</v>
      </c>
      <c r="F679" s="13">
        <f t="shared" si="10"/>
        <v>4937080.7</v>
      </c>
      <c r="G679" s="14"/>
      <c r="H679" s="14"/>
      <c r="I679" s="16"/>
      <c r="J679" s="16"/>
      <c r="K679" s="16"/>
      <c r="M679" s="14"/>
      <c r="N679" s="14"/>
      <c r="O679" s="16"/>
      <c r="P679" s="16"/>
      <c r="Q679" s="16"/>
    </row>
    <row r="680" spans="1:17" ht="18">
      <c r="A680" s="10">
        <v>672</v>
      </c>
      <c r="B680" s="11" t="s">
        <v>119</v>
      </c>
      <c r="C680" s="11" t="s">
        <v>724</v>
      </c>
      <c r="D680" s="12">
        <v>126802.5667</v>
      </c>
      <c r="E680" s="12">
        <v>4803137.4819</v>
      </c>
      <c r="F680" s="13">
        <f t="shared" si="10"/>
        <v>4929940.0486000003</v>
      </c>
      <c r="G680" s="14"/>
      <c r="H680" s="14"/>
      <c r="I680" s="16"/>
      <c r="J680" s="16"/>
      <c r="K680" s="16"/>
      <c r="M680" s="14"/>
      <c r="N680" s="14"/>
      <c r="O680" s="16"/>
      <c r="P680" s="16"/>
      <c r="Q680" s="16"/>
    </row>
    <row r="681" spans="1:17" ht="18">
      <c r="A681" s="10">
        <v>673</v>
      </c>
      <c r="B681" s="11" t="s">
        <v>119</v>
      </c>
      <c r="C681" s="11" t="s">
        <v>726</v>
      </c>
      <c r="D681" s="12">
        <v>100209.05929999999</v>
      </c>
      <c r="E681" s="12">
        <v>3795805.5688</v>
      </c>
      <c r="F681" s="13">
        <f t="shared" si="10"/>
        <v>3896014.6280999999</v>
      </c>
      <c r="G681" s="14"/>
      <c r="H681" s="14"/>
      <c r="I681" s="16"/>
      <c r="J681" s="16"/>
      <c r="K681" s="16"/>
      <c r="M681" s="14"/>
      <c r="N681" s="14"/>
      <c r="O681" s="16"/>
      <c r="P681" s="16"/>
      <c r="Q681" s="16"/>
    </row>
    <row r="682" spans="1:17" ht="18">
      <c r="A682" s="10">
        <v>674</v>
      </c>
      <c r="B682" s="11" t="s">
        <v>119</v>
      </c>
      <c r="C682" s="11" t="s">
        <v>728</v>
      </c>
      <c r="D682" s="12">
        <v>127684.5423</v>
      </c>
      <c r="E682" s="12">
        <v>4836545.7175000003</v>
      </c>
      <c r="F682" s="13">
        <f t="shared" si="10"/>
        <v>4964230.2598000001</v>
      </c>
      <c r="G682" s="14"/>
      <c r="H682" s="14"/>
      <c r="I682" s="16"/>
      <c r="J682" s="16"/>
      <c r="K682" s="16"/>
      <c r="M682" s="14"/>
      <c r="N682" s="14"/>
      <c r="O682" s="16"/>
      <c r="P682" s="16"/>
      <c r="Q682" s="16"/>
    </row>
    <row r="683" spans="1:17" ht="18">
      <c r="A683" s="10">
        <v>675</v>
      </c>
      <c r="B683" s="11" t="s">
        <v>119</v>
      </c>
      <c r="C683" s="11" t="s">
        <v>730</v>
      </c>
      <c r="D683" s="12">
        <v>135665.3946</v>
      </c>
      <c r="E683" s="12">
        <v>5138851.3550000004</v>
      </c>
      <c r="F683" s="13">
        <f t="shared" si="10"/>
        <v>5274516.7495999997</v>
      </c>
      <c r="G683" s="14"/>
      <c r="H683" s="14"/>
      <c r="I683" s="16"/>
      <c r="J683" s="16"/>
      <c r="K683" s="16"/>
      <c r="M683" s="14"/>
      <c r="N683" s="14"/>
      <c r="O683" s="16"/>
      <c r="P683" s="16"/>
      <c r="Q683" s="16"/>
    </row>
    <row r="684" spans="1:17" ht="18">
      <c r="A684" s="10">
        <v>676</v>
      </c>
      <c r="B684" s="11" t="s">
        <v>120</v>
      </c>
      <c r="C684" s="11" t="s">
        <v>734</v>
      </c>
      <c r="D684" s="12">
        <v>90265.861999999994</v>
      </c>
      <c r="E684" s="12">
        <v>3419168.5268000001</v>
      </c>
      <c r="F684" s="13">
        <f t="shared" si="10"/>
        <v>3509434.3887999998</v>
      </c>
      <c r="G684" s="14"/>
      <c r="H684" s="14"/>
      <c r="I684" s="16"/>
      <c r="J684" s="16"/>
      <c r="K684" s="16"/>
      <c r="M684" s="14"/>
      <c r="N684" s="14"/>
      <c r="O684" s="16"/>
      <c r="P684" s="16"/>
      <c r="Q684" s="16"/>
    </row>
    <row r="685" spans="1:17" ht="18">
      <c r="A685" s="10">
        <v>677</v>
      </c>
      <c r="B685" s="11" t="s">
        <v>120</v>
      </c>
      <c r="C685" s="11" t="s">
        <v>737</v>
      </c>
      <c r="D685" s="12">
        <v>112780.18429999999</v>
      </c>
      <c r="E685" s="12">
        <v>4271985.5329</v>
      </c>
      <c r="F685" s="13">
        <f t="shared" si="10"/>
        <v>4384765.7171999998</v>
      </c>
      <c r="G685" s="14"/>
      <c r="H685" s="14"/>
      <c r="I685" s="16"/>
      <c r="J685" s="16"/>
      <c r="K685" s="16"/>
      <c r="M685" s="14"/>
      <c r="N685" s="14"/>
      <c r="O685" s="16"/>
      <c r="P685" s="16"/>
      <c r="Q685" s="16"/>
    </row>
    <row r="686" spans="1:17" ht="18">
      <c r="A686" s="10">
        <v>678</v>
      </c>
      <c r="B686" s="11" t="s">
        <v>120</v>
      </c>
      <c r="C686" s="11" t="s">
        <v>739</v>
      </c>
      <c r="D686" s="12">
        <v>103894.20630000001</v>
      </c>
      <c r="E686" s="12">
        <v>3935394.7571999999</v>
      </c>
      <c r="F686" s="13">
        <f t="shared" si="10"/>
        <v>4039288.9635000001</v>
      </c>
      <c r="G686" s="14"/>
      <c r="H686" s="14"/>
      <c r="I686" s="16"/>
      <c r="J686" s="16"/>
      <c r="K686" s="16"/>
      <c r="M686" s="14"/>
      <c r="N686" s="14"/>
      <c r="O686" s="16"/>
      <c r="P686" s="16"/>
      <c r="Q686" s="16"/>
    </row>
    <row r="687" spans="1:17" ht="18">
      <c r="A687" s="10">
        <v>679</v>
      </c>
      <c r="B687" s="11" t="s">
        <v>120</v>
      </c>
      <c r="C687" s="11" t="s">
        <v>741</v>
      </c>
      <c r="D687" s="12">
        <v>110904.98360000001</v>
      </c>
      <c r="E687" s="12">
        <v>4200955.0532</v>
      </c>
      <c r="F687" s="13">
        <f t="shared" si="10"/>
        <v>4311860.0367999999</v>
      </c>
      <c r="G687" s="14"/>
      <c r="H687" s="14"/>
      <c r="I687" s="16"/>
      <c r="J687" s="16"/>
      <c r="K687" s="16"/>
      <c r="M687" s="14"/>
      <c r="N687" s="14"/>
      <c r="O687" s="16"/>
      <c r="P687" s="16"/>
      <c r="Q687" s="16"/>
    </row>
    <row r="688" spans="1:17" ht="18">
      <c r="A688" s="10">
        <v>680</v>
      </c>
      <c r="B688" s="11" t="s">
        <v>120</v>
      </c>
      <c r="C688" s="11" t="s">
        <v>743</v>
      </c>
      <c r="D688" s="12">
        <v>102947.5711</v>
      </c>
      <c r="E688" s="12">
        <v>3899537.2914</v>
      </c>
      <c r="F688" s="13">
        <f t="shared" si="10"/>
        <v>4002484.8624999998</v>
      </c>
      <c r="G688" s="14"/>
      <c r="H688" s="14"/>
      <c r="I688" s="16"/>
      <c r="J688" s="16"/>
      <c r="K688" s="16"/>
      <c r="M688" s="14"/>
      <c r="N688" s="14"/>
      <c r="O688" s="16"/>
      <c r="P688" s="16"/>
      <c r="Q688" s="16"/>
    </row>
    <row r="689" spans="1:17" ht="18">
      <c r="A689" s="10">
        <v>681</v>
      </c>
      <c r="B689" s="11" t="s">
        <v>120</v>
      </c>
      <c r="C689" s="11" t="s">
        <v>745</v>
      </c>
      <c r="D689" s="12">
        <v>102930.3688</v>
      </c>
      <c r="E689" s="12">
        <v>3898885.6852000002</v>
      </c>
      <c r="F689" s="13">
        <f t="shared" si="10"/>
        <v>4001816.054</v>
      </c>
      <c r="G689" s="14"/>
      <c r="H689" s="14"/>
      <c r="I689" s="16"/>
      <c r="J689" s="16"/>
      <c r="K689" s="16"/>
      <c r="M689" s="14"/>
      <c r="N689" s="14"/>
      <c r="O689" s="16"/>
      <c r="P689" s="16"/>
      <c r="Q689" s="16"/>
    </row>
    <row r="690" spans="1:17" ht="18">
      <c r="A690" s="10">
        <v>682</v>
      </c>
      <c r="B690" s="11" t="s">
        <v>120</v>
      </c>
      <c r="C690" s="11" t="s">
        <v>747</v>
      </c>
      <c r="D690" s="12">
        <v>111552.96709999999</v>
      </c>
      <c r="E690" s="12">
        <v>4225499.9364999998</v>
      </c>
      <c r="F690" s="13">
        <f t="shared" si="10"/>
        <v>4337052.9035999998</v>
      </c>
      <c r="G690" s="14"/>
      <c r="H690" s="14"/>
      <c r="I690" s="16"/>
      <c r="J690" s="16"/>
      <c r="K690" s="16"/>
      <c r="M690" s="14"/>
      <c r="N690" s="14"/>
      <c r="O690" s="16"/>
      <c r="P690" s="16"/>
      <c r="Q690" s="16"/>
    </row>
    <row r="691" spans="1:17" ht="18">
      <c r="A691" s="10">
        <v>683</v>
      </c>
      <c r="B691" s="11" t="s">
        <v>120</v>
      </c>
      <c r="C691" s="11" t="s">
        <v>749</v>
      </c>
      <c r="D691" s="12">
        <v>108073.7237</v>
      </c>
      <c r="E691" s="12">
        <v>4093710.1372000002</v>
      </c>
      <c r="F691" s="13">
        <f t="shared" si="10"/>
        <v>4201783.8608999997</v>
      </c>
      <c r="G691" s="14"/>
      <c r="H691" s="14"/>
      <c r="I691" s="16"/>
      <c r="J691" s="16"/>
      <c r="K691" s="16"/>
      <c r="M691" s="14"/>
      <c r="N691" s="14"/>
      <c r="O691" s="16"/>
      <c r="P691" s="16"/>
      <c r="Q691" s="16"/>
    </row>
    <row r="692" spans="1:17" ht="18">
      <c r="A692" s="10">
        <v>684</v>
      </c>
      <c r="B692" s="11" t="s">
        <v>120</v>
      </c>
      <c r="C692" s="11" t="s">
        <v>751</v>
      </c>
      <c r="D692" s="12">
        <v>103083.6054</v>
      </c>
      <c r="E692" s="12">
        <v>3904690.1143</v>
      </c>
      <c r="F692" s="13">
        <f t="shared" si="10"/>
        <v>4007773.7196999998</v>
      </c>
      <c r="G692" s="14"/>
      <c r="H692" s="14"/>
      <c r="I692" s="16"/>
      <c r="J692" s="16"/>
      <c r="K692" s="16"/>
      <c r="M692" s="14"/>
      <c r="N692" s="14"/>
      <c r="O692" s="16"/>
      <c r="P692" s="16"/>
      <c r="Q692" s="16"/>
    </row>
    <row r="693" spans="1:17" ht="18">
      <c r="A693" s="10">
        <v>685</v>
      </c>
      <c r="B693" s="11" t="s">
        <v>120</v>
      </c>
      <c r="C693" s="11" t="s">
        <v>753</v>
      </c>
      <c r="D693" s="12">
        <v>120882.1183</v>
      </c>
      <c r="E693" s="12">
        <v>4578877.6065999996</v>
      </c>
      <c r="F693" s="13">
        <f t="shared" si="10"/>
        <v>4699759.7248999998</v>
      </c>
      <c r="G693" s="14"/>
      <c r="H693" s="14"/>
      <c r="I693" s="16"/>
      <c r="J693" s="16"/>
      <c r="K693" s="16"/>
      <c r="M693" s="14"/>
      <c r="N693" s="14"/>
      <c r="O693" s="16"/>
      <c r="P693" s="16"/>
      <c r="Q693" s="16"/>
    </row>
    <row r="694" spans="1:17" ht="18">
      <c r="A694" s="10">
        <v>686</v>
      </c>
      <c r="B694" s="11" t="s">
        <v>120</v>
      </c>
      <c r="C694" s="11" t="s">
        <v>755</v>
      </c>
      <c r="D694" s="12">
        <v>107657.6498</v>
      </c>
      <c r="E694" s="12">
        <v>4077949.7302999999</v>
      </c>
      <c r="F694" s="13">
        <f t="shared" si="10"/>
        <v>4185607.3801000002</v>
      </c>
      <c r="G694" s="14"/>
      <c r="H694" s="14"/>
      <c r="I694" s="16"/>
      <c r="J694" s="16"/>
      <c r="K694" s="16"/>
      <c r="M694" s="14"/>
      <c r="N694" s="14"/>
      <c r="O694" s="16"/>
      <c r="P694" s="16"/>
      <c r="Q694" s="16"/>
    </row>
    <row r="695" spans="1:17" ht="18">
      <c r="A695" s="10">
        <v>687</v>
      </c>
      <c r="B695" s="11" t="s">
        <v>120</v>
      </c>
      <c r="C695" s="11" t="s">
        <v>757</v>
      </c>
      <c r="D695" s="12">
        <v>103037.60619999999</v>
      </c>
      <c r="E695" s="12">
        <v>3902947.7174</v>
      </c>
      <c r="F695" s="13">
        <f t="shared" si="10"/>
        <v>4005985.3235999998</v>
      </c>
      <c r="G695" s="14"/>
      <c r="H695" s="14"/>
      <c r="I695" s="16"/>
      <c r="J695" s="16"/>
      <c r="K695" s="16"/>
      <c r="M695" s="14"/>
      <c r="N695" s="14"/>
      <c r="O695" s="16"/>
      <c r="P695" s="16"/>
      <c r="Q695" s="16"/>
    </row>
    <row r="696" spans="1:17" ht="18">
      <c r="A696" s="10">
        <v>688</v>
      </c>
      <c r="B696" s="11" t="s">
        <v>120</v>
      </c>
      <c r="C696" s="11" t="s">
        <v>759</v>
      </c>
      <c r="D696" s="12">
        <v>122323.54790000001</v>
      </c>
      <c r="E696" s="12">
        <v>4633477.3267000001</v>
      </c>
      <c r="F696" s="13">
        <f t="shared" si="10"/>
        <v>4755800.8745999997</v>
      </c>
      <c r="G696" s="14"/>
      <c r="H696" s="14"/>
      <c r="I696" s="16"/>
      <c r="J696" s="16"/>
      <c r="K696" s="16"/>
      <c r="M696" s="14"/>
      <c r="N696" s="14"/>
      <c r="O696" s="16"/>
      <c r="P696" s="16"/>
      <c r="Q696" s="16"/>
    </row>
    <row r="697" spans="1:17" ht="18">
      <c r="A697" s="10">
        <v>689</v>
      </c>
      <c r="B697" s="11" t="s">
        <v>120</v>
      </c>
      <c r="C697" s="11" t="s">
        <v>761</v>
      </c>
      <c r="D697" s="12">
        <v>149798.45139999999</v>
      </c>
      <c r="E697" s="12">
        <v>5674195.5234000003</v>
      </c>
      <c r="F697" s="13">
        <f t="shared" si="10"/>
        <v>5823993.9748</v>
      </c>
      <c r="G697" s="14"/>
      <c r="H697" s="14"/>
      <c r="I697" s="16"/>
      <c r="J697" s="16"/>
      <c r="K697" s="16"/>
      <c r="M697" s="14"/>
      <c r="N697" s="14"/>
      <c r="O697" s="16"/>
      <c r="P697" s="16"/>
      <c r="Q697" s="16"/>
    </row>
    <row r="698" spans="1:17" ht="18">
      <c r="A698" s="10">
        <v>690</v>
      </c>
      <c r="B698" s="11" t="s">
        <v>120</v>
      </c>
      <c r="C698" s="11" t="s">
        <v>763</v>
      </c>
      <c r="D698" s="12">
        <v>120938.77370000001</v>
      </c>
      <c r="E698" s="12">
        <v>4581023.6489000004</v>
      </c>
      <c r="F698" s="13">
        <f t="shared" si="10"/>
        <v>4701962.4226000002</v>
      </c>
      <c r="G698" s="14"/>
      <c r="H698" s="14"/>
      <c r="I698" s="16"/>
      <c r="J698" s="16"/>
      <c r="K698" s="16"/>
      <c r="M698" s="14"/>
      <c r="N698" s="14"/>
      <c r="O698" s="16"/>
      <c r="P698" s="16"/>
      <c r="Q698" s="16"/>
    </row>
    <row r="699" spans="1:17" ht="36">
      <c r="A699" s="10">
        <v>691</v>
      </c>
      <c r="B699" s="11" t="s">
        <v>120</v>
      </c>
      <c r="C699" s="11" t="s">
        <v>765</v>
      </c>
      <c r="D699" s="12">
        <v>122037.8266</v>
      </c>
      <c r="E699" s="12">
        <v>4622654.5281999996</v>
      </c>
      <c r="F699" s="13">
        <f t="shared" si="10"/>
        <v>4744692.3547999999</v>
      </c>
      <c r="G699" s="14"/>
      <c r="H699" s="14"/>
      <c r="I699" s="16"/>
      <c r="J699" s="16"/>
      <c r="K699" s="16"/>
      <c r="M699" s="14"/>
      <c r="N699" s="14"/>
      <c r="O699" s="16"/>
      <c r="P699" s="16"/>
      <c r="Q699" s="16"/>
    </row>
    <row r="700" spans="1:17" ht="18">
      <c r="A700" s="10">
        <v>692</v>
      </c>
      <c r="B700" s="11" t="s">
        <v>120</v>
      </c>
      <c r="C700" s="11" t="s">
        <v>767</v>
      </c>
      <c r="D700" s="12">
        <v>83845.438099999999</v>
      </c>
      <c r="E700" s="12">
        <v>3175970.1442999998</v>
      </c>
      <c r="F700" s="13">
        <f t="shared" si="10"/>
        <v>3259815.5824000002</v>
      </c>
      <c r="G700" s="14"/>
      <c r="H700" s="14"/>
      <c r="I700" s="16"/>
      <c r="J700" s="16"/>
      <c r="K700" s="16"/>
      <c r="M700" s="14"/>
      <c r="N700" s="14"/>
      <c r="O700" s="16"/>
      <c r="P700" s="16"/>
      <c r="Q700" s="16"/>
    </row>
    <row r="701" spans="1:17" ht="18">
      <c r="A701" s="10">
        <v>693</v>
      </c>
      <c r="B701" s="11" t="s">
        <v>120</v>
      </c>
      <c r="C701" s="11" t="s">
        <v>769</v>
      </c>
      <c r="D701" s="12">
        <v>103172.1697</v>
      </c>
      <c r="E701" s="12">
        <v>3908044.8286000001</v>
      </c>
      <c r="F701" s="13">
        <f t="shared" si="10"/>
        <v>4011216.9983000001</v>
      </c>
      <c r="G701" s="14"/>
      <c r="H701" s="14"/>
      <c r="I701" s="16"/>
      <c r="J701" s="16"/>
      <c r="K701" s="16"/>
      <c r="M701" s="14"/>
      <c r="N701" s="14"/>
      <c r="O701" s="16"/>
      <c r="P701" s="16"/>
      <c r="Q701" s="16"/>
    </row>
    <row r="702" spans="1:17" ht="18">
      <c r="A702" s="10">
        <v>694</v>
      </c>
      <c r="B702" s="11" t="s">
        <v>120</v>
      </c>
      <c r="C702" s="11" t="s">
        <v>771</v>
      </c>
      <c r="D702" s="12">
        <v>81774.116999999998</v>
      </c>
      <c r="E702" s="12">
        <v>3097510.8509</v>
      </c>
      <c r="F702" s="13">
        <f t="shared" si="10"/>
        <v>3179284.9679</v>
      </c>
      <c r="G702" s="14"/>
      <c r="H702" s="14"/>
      <c r="I702" s="16"/>
      <c r="J702" s="16"/>
      <c r="K702" s="16"/>
      <c r="M702" s="14"/>
      <c r="N702" s="14"/>
      <c r="O702" s="16"/>
      <c r="P702" s="16"/>
      <c r="Q702" s="16"/>
    </row>
    <row r="703" spans="1:17" ht="18">
      <c r="A703" s="10">
        <v>695</v>
      </c>
      <c r="B703" s="11" t="s">
        <v>120</v>
      </c>
      <c r="C703" s="11" t="s">
        <v>773</v>
      </c>
      <c r="D703" s="12">
        <v>88452.56</v>
      </c>
      <c r="E703" s="12">
        <v>3350482.7</v>
      </c>
      <c r="F703" s="13">
        <f t="shared" si="10"/>
        <v>3438935.26</v>
      </c>
      <c r="G703" s="14"/>
      <c r="H703" s="14"/>
      <c r="I703" s="16"/>
      <c r="J703" s="16"/>
      <c r="K703" s="16"/>
      <c r="M703" s="14"/>
      <c r="N703" s="14"/>
      <c r="O703" s="16"/>
      <c r="P703" s="16"/>
      <c r="Q703" s="16"/>
    </row>
    <row r="704" spans="1:17" ht="18">
      <c r="A704" s="10">
        <v>696</v>
      </c>
      <c r="B704" s="11" t="s">
        <v>120</v>
      </c>
      <c r="C704" s="11" t="s">
        <v>775</v>
      </c>
      <c r="D704" s="12">
        <v>91355.395000000004</v>
      </c>
      <c r="E704" s="12">
        <v>3460438.8012999999</v>
      </c>
      <c r="F704" s="13">
        <f t="shared" si="10"/>
        <v>3551794.1963</v>
      </c>
      <c r="G704" s="14"/>
      <c r="H704" s="14"/>
      <c r="I704" s="16"/>
      <c r="J704" s="16"/>
      <c r="K704" s="16"/>
      <c r="M704" s="14"/>
      <c r="N704" s="14"/>
      <c r="O704" s="16"/>
      <c r="P704" s="16"/>
      <c r="Q704" s="16"/>
    </row>
    <row r="705" spans="1:17" ht="18">
      <c r="A705" s="10">
        <v>697</v>
      </c>
      <c r="B705" s="11" t="s">
        <v>120</v>
      </c>
      <c r="C705" s="11" t="s">
        <v>777</v>
      </c>
      <c r="D705" s="12">
        <v>169658.8303</v>
      </c>
      <c r="E705" s="12">
        <v>6426484.1612</v>
      </c>
      <c r="F705" s="13">
        <f t="shared" si="10"/>
        <v>6596142.9914999995</v>
      </c>
      <c r="G705" s="14"/>
      <c r="H705" s="14"/>
      <c r="I705" s="16"/>
      <c r="J705" s="16"/>
      <c r="K705" s="16"/>
      <c r="M705" s="14"/>
      <c r="N705" s="14"/>
      <c r="O705" s="16"/>
      <c r="P705" s="16"/>
      <c r="Q705" s="16"/>
    </row>
    <row r="706" spans="1:17" ht="18">
      <c r="A706" s="10">
        <v>698</v>
      </c>
      <c r="B706" s="11" t="s">
        <v>120</v>
      </c>
      <c r="C706" s="11" t="s">
        <v>779</v>
      </c>
      <c r="D706" s="12">
        <v>100418.71679999999</v>
      </c>
      <c r="E706" s="12">
        <v>3803747.1564000002</v>
      </c>
      <c r="F706" s="13">
        <f t="shared" si="10"/>
        <v>3904165.8731999998</v>
      </c>
      <c r="G706" s="14"/>
      <c r="H706" s="14"/>
      <c r="I706" s="16"/>
      <c r="J706" s="16"/>
      <c r="K706" s="16"/>
      <c r="M706" s="14"/>
      <c r="N706" s="14"/>
      <c r="O706" s="16"/>
      <c r="P706" s="16"/>
      <c r="Q706" s="16"/>
    </row>
    <row r="707" spans="1:17" ht="18">
      <c r="A707" s="10">
        <v>699</v>
      </c>
      <c r="B707" s="11" t="s">
        <v>121</v>
      </c>
      <c r="C707" s="11" t="s">
        <v>783</v>
      </c>
      <c r="D707" s="12">
        <v>94083.604800000001</v>
      </c>
      <c r="E707" s="12">
        <v>3563780.2947</v>
      </c>
      <c r="F707" s="13">
        <f t="shared" si="10"/>
        <v>3657863.8994999998</v>
      </c>
      <c r="G707" s="14"/>
      <c r="H707" s="14"/>
      <c r="I707" s="16"/>
      <c r="J707" s="16"/>
      <c r="K707" s="16"/>
      <c r="M707" s="14"/>
      <c r="N707" s="14"/>
      <c r="O707" s="16"/>
      <c r="P707" s="16"/>
      <c r="Q707" s="16"/>
    </row>
    <row r="708" spans="1:17" ht="18">
      <c r="A708" s="10">
        <v>700</v>
      </c>
      <c r="B708" s="11" t="s">
        <v>121</v>
      </c>
      <c r="C708" s="11" t="s">
        <v>785</v>
      </c>
      <c r="D708" s="12">
        <v>107098.6675</v>
      </c>
      <c r="E708" s="12">
        <v>4056776.1157999998</v>
      </c>
      <c r="F708" s="13">
        <f t="shared" si="10"/>
        <v>4163874.7832999998</v>
      </c>
      <c r="G708" s="14"/>
      <c r="H708" s="14"/>
      <c r="I708" s="16"/>
      <c r="J708" s="16"/>
      <c r="K708" s="16"/>
      <c r="M708" s="14"/>
      <c r="N708" s="14"/>
      <c r="O708" s="16"/>
      <c r="P708" s="16"/>
      <c r="Q708" s="16"/>
    </row>
    <row r="709" spans="1:17" ht="18">
      <c r="A709" s="10">
        <v>701</v>
      </c>
      <c r="B709" s="11" t="s">
        <v>121</v>
      </c>
      <c r="C709" s="11" t="s">
        <v>787</v>
      </c>
      <c r="D709" s="12">
        <v>115416.61719999999</v>
      </c>
      <c r="E709" s="12">
        <v>4371850.6206999999</v>
      </c>
      <c r="F709" s="13">
        <f t="shared" si="10"/>
        <v>4487267.2379000001</v>
      </c>
      <c r="G709" s="14"/>
      <c r="H709" s="14"/>
      <c r="I709" s="16"/>
      <c r="J709" s="16"/>
      <c r="K709" s="16"/>
      <c r="M709" s="14"/>
      <c r="N709" s="14"/>
      <c r="O709" s="16"/>
      <c r="P709" s="16"/>
      <c r="Q709" s="16"/>
    </row>
    <row r="710" spans="1:17" ht="18">
      <c r="A710" s="10">
        <v>702</v>
      </c>
      <c r="B710" s="11" t="s">
        <v>121</v>
      </c>
      <c r="C710" s="11" t="s">
        <v>789</v>
      </c>
      <c r="D710" s="12">
        <v>125315.0134</v>
      </c>
      <c r="E710" s="12">
        <v>4746790.6494000005</v>
      </c>
      <c r="F710" s="13">
        <f t="shared" si="10"/>
        <v>4872105.6628</v>
      </c>
      <c r="G710" s="14"/>
      <c r="H710" s="14"/>
      <c r="I710" s="16"/>
      <c r="J710" s="16"/>
      <c r="K710" s="16"/>
      <c r="M710" s="14"/>
      <c r="N710" s="14"/>
      <c r="O710" s="16"/>
      <c r="P710" s="16"/>
      <c r="Q710" s="16"/>
    </row>
    <row r="711" spans="1:17" ht="18">
      <c r="A711" s="10">
        <v>703</v>
      </c>
      <c r="B711" s="11" t="s">
        <v>121</v>
      </c>
      <c r="C711" s="11" t="s">
        <v>791</v>
      </c>
      <c r="D711" s="12">
        <v>117884.4491</v>
      </c>
      <c r="E711" s="12">
        <v>4465329.2955999998</v>
      </c>
      <c r="F711" s="13">
        <f t="shared" si="10"/>
        <v>4583213.7446999997</v>
      </c>
      <c r="G711" s="14"/>
      <c r="H711" s="14"/>
      <c r="I711" s="16"/>
      <c r="J711" s="16"/>
      <c r="K711" s="16"/>
      <c r="M711" s="14"/>
      <c r="N711" s="14"/>
      <c r="O711" s="16"/>
      <c r="P711" s="16"/>
      <c r="Q711" s="16"/>
    </row>
    <row r="712" spans="1:17" ht="18">
      <c r="A712" s="10">
        <v>704</v>
      </c>
      <c r="B712" s="11" t="s">
        <v>121</v>
      </c>
      <c r="C712" s="11" t="s">
        <v>794</v>
      </c>
      <c r="D712" s="12">
        <v>106816.65429999999</v>
      </c>
      <c r="E712" s="12">
        <v>4046093.7760000001</v>
      </c>
      <c r="F712" s="13">
        <f t="shared" si="10"/>
        <v>4152910.4303000001</v>
      </c>
      <c r="G712" s="14"/>
      <c r="H712" s="14"/>
      <c r="I712" s="16"/>
      <c r="J712" s="16"/>
      <c r="K712" s="16"/>
      <c r="M712" s="14"/>
      <c r="N712" s="14"/>
      <c r="O712" s="16"/>
      <c r="P712" s="16"/>
      <c r="Q712" s="16"/>
    </row>
    <row r="713" spans="1:17" ht="18">
      <c r="A713" s="10">
        <v>705</v>
      </c>
      <c r="B713" s="11" t="s">
        <v>121</v>
      </c>
      <c r="C713" s="11" t="s">
        <v>796</v>
      </c>
      <c r="D713" s="12">
        <v>121999.8613</v>
      </c>
      <c r="E713" s="12">
        <v>4621216.4430999998</v>
      </c>
      <c r="F713" s="13">
        <f t="shared" ref="F713:F776" si="11">D713+E713</f>
        <v>4743216.3043999998</v>
      </c>
      <c r="G713" s="14"/>
      <c r="H713" s="14"/>
      <c r="I713" s="16"/>
      <c r="J713" s="16"/>
      <c r="K713" s="16"/>
      <c r="M713" s="14"/>
      <c r="N713" s="14"/>
      <c r="O713" s="16"/>
      <c r="P713" s="16"/>
      <c r="Q713" s="16"/>
    </row>
    <row r="714" spans="1:17" ht="18">
      <c r="A714" s="10">
        <v>706</v>
      </c>
      <c r="B714" s="11" t="s">
        <v>121</v>
      </c>
      <c r="C714" s="11" t="s">
        <v>798</v>
      </c>
      <c r="D714" s="12">
        <v>104103.7896</v>
      </c>
      <c r="E714" s="12">
        <v>3943333.5362</v>
      </c>
      <c r="F714" s="13">
        <f t="shared" si="11"/>
        <v>4047437.3258000002</v>
      </c>
      <c r="G714" s="14"/>
      <c r="H714" s="14"/>
      <c r="I714" s="16"/>
      <c r="J714" s="16"/>
      <c r="K714" s="16"/>
      <c r="M714" s="14"/>
      <c r="N714" s="14"/>
      <c r="O714" s="16"/>
      <c r="P714" s="16"/>
      <c r="Q714" s="16"/>
    </row>
    <row r="715" spans="1:17" ht="18">
      <c r="A715" s="10">
        <v>707</v>
      </c>
      <c r="B715" s="11" t="s">
        <v>121</v>
      </c>
      <c r="C715" s="11" t="s">
        <v>800</v>
      </c>
      <c r="D715" s="12">
        <v>117837.7357</v>
      </c>
      <c r="E715" s="12">
        <v>4463559.8431000002</v>
      </c>
      <c r="F715" s="13">
        <f t="shared" si="11"/>
        <v>4581397.5788000003</v>
      </c>
      <c r="G715" s="14"/>
      <c r="H715" s="14"/>
      <c r="I715" s="16"/>
      <c r="J715" s="16"/>
      <c r="K715" s="16"/>
      <c r="M715" s="14"/>
      <c r="N715" s="14"/>
      <c r="O715" s="16"/>
      <c r="P715" s="16"/>
      <c r="Q715" s="16"/>
    </row>
    <row r="716" spans="1:17" ht="18">
      <c r="A716" s="10">
        <v>708</v>
      </c>
      <c r="B716" s="11" t="s">
        <v>121</v>
      </c>
      <c r="C716" s="11" t="s">
        <v>802</v>
      </c>
      <c r="D716" s="12">
        <v>106391.0698</v>
      </c>
      <c r="E716" s="12">
        <v>4029973.1159000001</v>
      </c>
      <c r="F716" s="13">
        <f t="shared" si="11"/>
        <v>4136364.1856999998</v>
      </c>
      <c r="G716" s="14"/>
      <c r="H716" s="14"/>
      <c r="I716" s="16"/>
      <c r="J716" s="16"/>
      <c r="K716" s="16"/>
      <c r="M716" s="14"/>
      <c r="N716" s="14"/>
      <c r="O716" s="16"/>
      <c r="P716" s="16"/>
      <c r="Q716" s="16"/>
    </row>
    <row r="717" spans="1:17" ht="18">
      <c r="A717" s="10">
        <v>709</v>
      </c>
      <c r="B717" s="11" t="s">
        <v>121</v>
      </c>
      <c r="C717" s="11" t="s">
        <v>804</v>
      </c>
      <c r="D717" s="12">
        <v>98657.196299999996</v>
      </c>
      <c r="E717" s="12">
        <v>3737022.7555</v>
      </c>
      <c r="F717" s="13">
        <f t="shared" si="11"/>
        <v>3835679.9517999999</v>
      </c>
      <c r="G717" s="14"/>
      <c r="H717" s="14"/>
      <c r="I717" s="16"/>
      <c r="J717" s="16"/>
      <c r="K717" s="16"/>
      <c r="M717" s="14"/>
      <c r="N717" s="14"/>
      <c r="O717" s="16"/>
      <c r="P717" s="16"/>
      <c r="Q717" s="16"/>
    </row>
    <row r="718" spans="1:17" ht="18">
      <c r="A718" s="10">
        <v>710</v>
      </c>
      <c r="B718" s="11" t="s">
        <v>121</v>
      </c>
      <c r="C718" s="11" t="s">
        <v>806</v>
      </c>
      <c r="D718" s="12">
        <v>117463.39569999999</v>
      </c>
      <c r="E718" s="12">
        <v>4449380.2710999995</v>
      </c>
      <c r="F718" s="13">
        <f t="shared" si="11"/>
        <v>4566843.6667999998</v>
      </c>
      <c r="G718" s="14"/>
      <c r="H718" s="14"/>
      <c r="I718" s="16"/>
      <c r="J718" s="16"/>
      <c r="K718" s="16"/>
      <c r="M718" s="14"/>
      <c r="N718" s="14"/>
      <c r="O718" s="16"/>
      <c r="P718" s="16"/>
      <c r="Q718" s="16"/>
    </row>
    <row r="719" spans="1:17" ht="18">
      <c r="A719" s="10">
        <v>711</v>
      </c>
      <c r="B719" s="11" t="s">
        <v>121</v>
      </c>
      <c r="C719" s="11" t="s">
        <v>808</v>
      </c>
      <c r="D719" s="12">
        <v>123242.8055</v>
      </c>
      <c r="E719" s="12">
        <v>4668297.7605999997</v>
      </c>
      <c r="F719" s="13">
        <f t="shared" si="11"/>
        <v>4791540.5661000004</v>
      </c>
      <c r="G719" s="14"/>
      <c r="H719" s="14"/>
      <c r="I719" s="16"/>
      <c r="J719" s="16"/>
      <c r="K719" s="16"/>
      <c r="M719" s="14"/>
      <c r="N719" s="14"/>
      <c r="O719" s="16"/>
      <c r="P719" s="16"/>
      <c r="Q719" s="16"/>
    </row>
    <row r="720" spans="1:17" ht="18">
      <c r="A720" s="10">
        <v>712</v>
      </c>
      <c r="B720" s="11" t="s">
        <v>121</v>
      </c>
      <c r="C720" s="11" t="s">
        <v>810</v>
      </c>
      <c r="D720" s="12">
        <v>111048.29670000001</v>
      </c>
      <c r="E720" s="12">
        <v>4206383.5931000002</v>
      </c>
      <c r="F720" s="13">
        <f t="shared" si="11"/>
        <v>4317431.8898</v>
      </c>
      <c r="G720" s="14"/>
      <c r="H720" s="14"/>
      <c r="I720" s="16"/>
      <c r="J720" s="16"/>
      <c r="K720" s="16"/>
      <c r="M720" s="14"/>
      <c r="N720" s="14"/>
      <c r="O720" s="16"/>
      <c r="P720" s="16"/>
      <c r="Q720" s="16"/>
    </row>
    <row r="721" spans="1:17" ht="18">
      <c r="A721" s="10">
        <v>713</v>
      </c>
      <c r="B721" s="11" t="s">
        <v>121</v>
      </c>
      <c r="C721" s="11" t="s">
        <v>812</v>
      </c>
      <c r="D721" s="12">
        <v>99436.947</v>
      </c>
      <c r="E721" s="12">
        <v>3766558.8270999999</v>
      </c>
      <c r="F721" s="13">
        <f t="shared" si="11"/>
        <v>3865995.7741</v>
      </c>
      <c r="G721" s="14"/>
      <c r="H721" s="14"/>
      <c r="I721" s="16"/>
      <c r="J721" s="16"/>
      <c r="K721" s="16"/>
      <c r="M721" s="14"/>
      <c r="N721" s="14"/>
      <c r="O721" s="16"/>
      <c r="P721" s="16"/>
      <c r="Q721" s="16"/>
    </row>
    <row r="722" spans="1:17" ht="18">
      <c r="A722" s="10">
        <v>714</v>
      </c>
      <c r="B722" s="11" t="s">
        <v>121</v>
      </c>
      <c r="C722" s="11" t="s">
        <v>814</v>
      </c>
      <c r="D722" s="12">
        <v>110498.10340000001</v>
      </c>
      <c r="E722" s="12">
        <v>4185542.8953</v>
      </c>
      <c r="F722" s="13">
        <f t="shared" si="11"/>
        <v>4296040.9987000003</v>
      </c>
      <c r="G722" s="14"/>
      <c r="H722" s="14"/>
      <c r="I722" s="16"/>
      <c r="J722" s="16"/>
      <c r="K722" s="16"/>
      <c r="M722" s="14"/>
      <c r="N722" s="14"/>
      <c r="O722" s="16"/>
      <c r="P722" s="16"/>
      <c r="Q722" s="16"/>
    </row>
    <row r="723" spans="1:17" ht="18">
      <c r="A723" s="10">
        <v>715</v>
      </c>
      <c r="B723" s="11" t="s">
        <v>121</v>
      </c>
      <c r="C723" s="11" t="s">
        <v>816</v>
      </c>
      <c r="D723" s="12">
        <v>109605.44469999999</v>
      </c>
      <c r="E723" s="12">
        <v>4151729.9934</v>
      </c>
      <c r="F723" s="13">
        <f t="shared" si="11"/>
        <v>4261335.4380999999</v>
      </c>
      <c r="G723" s="14"/>
      <c r="H723" s="14"/>
      <c r="I723" s="16"/>
      <c r="J723" s="16"/>
      <c r="K723" s="16"/>
      <c r="M723" s="14"/>
      <c r="N723" s="14"/>
      <c r="O723" s="16"/>
      <c r="P723" s="16"/>
      <c r="Q723" s="16"/>
    </row>
    <row r="724" spans="1:17" ht="18">
      <c r="A724" s="10">
        <v>716</v>
      </c>
      <c r="B724" s="11" t="s">
        <v>121</v>
      </c>
      <c r="C724" s="11" t="s">
        <v>818</v>
      </c>
      <c r="D724" s="12">
        <v>122727.02619999999</v>
      </c>
      <c r="E724" s="12">
        <v>4648760.6257999996</v>
      </c>
      <c r="F724" s="13">
        <f t="shared" si="11"/>
        <v>4771487.6519999998</v>
      </c>
      <c r="G724" s="14"/>
      <c r="H724" s="14"/>
      <c r="I724" s="16"/>
      <c r="J724" s="16"/>
      <c r="K724" s="16"/>
      <c r="M724" s="14"/>
      <c r="N724" s="14"/>
      <c r="O724" s="16"/>
      <c r="P724" s="16"/>
      <c r="Q724" s="16"/>
    </row>
    <row r="725" spans="1:17" ht="18">
      <c r="A725" s="10">
        <v>717</v>
      </c>
      <c r="B725" s="11" t="s">
        <v>121</v>
      </c>
      <c r="C725" s="11" t="s">
        <v>820</v>
      </c>
      <c r="D725" s="12">
        <v>113149.3722</v>
      </c>
      <c r="E725" s="12">
        <v>4285969.9513999997</v>
      </c>
      <c r="F725" s="13">
        <f t="shared" si="11"/>
        <v>4399119.3235999998</v>
      </c>
      <c r="G725" s="14"/>
      <c r="H725" s="14"/>
      <c r="I725" s="16"/>
      <c r="J725" s="16"/>
      <c r="K725" s="16"/>
      <c r="M725" s="14"/>
      <c r="N725" s="14"/>
      <c r="O725" s="16"/>
      <c r="P725" s="16"/>
      <c r="Q725" s="16"/>
    </row>
    <row r="726" spans="1:17" ht="18">
      <c r="A726" s="10">
        <v>718</v>
      </c>
      <c r="B726" s="11" t="s">
        <v>121</v>
      </c>
      <c r="C726" s="11" t="s">
        <v>822</v>
      </c>
      <c r="D726" s="12">
        <v>102967.5797</v>
      </c>
      <c r="E726" s="12">
        <v>3900295.1919</v>
      </c>
      <c r="F726" s="13">
        <f t="shared" si="11"/>
        <v>4003262.7716000001</v>
      </c>
      <c r="G726" s="14"/>
      <c r="H726" s="14"/>
      <c r="I726" s="16"/>
      <c r="J726" s="16"/>
      <c r="K726" s="16"/>
      <c r="M726" s="14"/>
      <c r="N726" s="14"/>
      <c r="O726" s="16"/>
      <c r="P726" s="16"/>
      <c r="Q726" s="16"/>
    </row>
    <row r="727" spans="1:17" ht="18">
      <c r="A727" s="10">
        <v>719</v>
      </c>
      <c r="B727" s="11" t="s">
        <v>121</v>
      </c>
      <c r="C727" s="11" t="s">
        <v>824</v>
      </c>
      <c r="D727" s="12">
        <v>106143.73209999999</v>
      </c>
      <c r="E727" s="12">
        <v>4020604.2459999998</v>
      </c>
      <c r="F727" s="13">
        <f t="shared" si="11"/>
        <v>4126747.9780999999</v>
      </c>
      <c r="G727" s="14"/>
      <c r="H727" s="14"/>
      <c r="I727" s="16"/>
      <c r="J727" s="16"/>
      <c r="K727" s="16"/>
      <c r="M727" s="14"/>
      <c r="N727" s="14"/>
      <c r="O727" s="16"/>
      <c r="P727" s="16"/>
      <c r="Q727" s="16"/>
    </row>
    <row r="728" spans="1:17" ht="18">
      <c r="A728" s="10">
        <v>720</v>
      </c>
      <c r="B728" s="11" t="s">
        <v>121</v>
      </c>
      <c r="C728" s="11" t="s">
        <v>826</v>
      </c>
      <c r="D728" s="12">
        <v>102126.7634</v>
      </c>
      <c r="E728" s="12">
        <v>3868446.0260999999</v>
      </c>
      <c r="F728" s="13">
        <f t="shared" si="11"/>
        <v>3970572.7895</v>
      </c>
      <c r="G728" s="14"/>
      <c r="H728" s="14"/>
      <c r="I728" s="16"/>
      <c r="J728" s="16"/>
      <c r="K728" s="16"/>
      <c r="M728" s="14"/>
      <c r="N728" s="14"/>
      <c r="O728" s="16"/>
      <c r="P728" s="16"/>
      <c r="Q728" s="16"/>
    </row>
    <row r="729" spans="1:17" ht="18">
      <c r="A729" s="10">
        <v>721</v>
      </c>
      <c r="B729" s="11" t="s">
        <v>121</v>
      </c>
      <c r="C729" s="11" t="s">
        <v>828</v>
      </c>
      <c r="D729" s="12">
        <v>95743.818199999994</v>
      </c>
      <c r="E729" s="12">
        <v>3626667.2979000001</v>
      </c>
      <c r="F729" s="13">
        <f t="shared" si="11"/>
        <v>3722411.1161000002</v>
      </c>
      <c r="G729" s="14"/>
      <c r="H729" s="14"/>
      <c r="I729" s="16"/>
      <c r="J729" s="16"/>
      <c r="K729" s="16"/>
      <c r="M729" s="14"/>
      <c r="N729" s="14"/>
      <c r="O729" s="16"/>
      <c r="P729" s="16"/>
      <c r="Q729" s="16"/>
    </row>
    <row r="730" spans="1:17" ht="18">
      <c r="A730" s="10">
        <v>722</v>
      </c>
      <c r="B730" s="11" t="s">
        <v>122</v>
      </c>
      <c r="C730" s="11" t="s">
        <v>832</v>
      </c>
      <c r="D730" s="12">
        <v>95032.679399999994</v>
      </c>
      <c r="E730" s="12">
        <v>3599730.1653999998</v>
      </c>
      <c r="F730" s="13">
        <f t="shared" si="11"/>
        <v>3694762.8448000001</v>
      </c>
      <c r="G730" s="14"/>
      <c r="H730" s="14"/>
      <c r="I730" s="16"/>
      <c r="J730" s="16"/>
      <c r="K730" s="16"/>
      <c r="M730" s="14"/>
      <c r="N730" s="14"/>
      <c r="O730" s="16"/>
      <c r="P730" s="16"/>
      <c r="Q730" s="16"/>
    </row>
    <row r="731" spans="1:17" ht="18">
      <c r="A731" s="10">
        <v>723</v>
      </c>
      <c r="B731" s="11" t="s">
        <v>122</v>
      </c>
      <c r="C731" s="11" t="s">
        <v>834</v>
      </c>
      <c r="D731" s="12">
        <v>162622.79939999999</v>
      </c>
      <c r="E731" s="12">
        <v>6159967.2896999996</v>
      </c>
      <c r="F731" s="13">
        <f t="shared" si="11"/>
        <v>6322590.0891000004</v>
      </c>
      <c r="G731" s="14"/>
      <c r="H731" s="14"/>
      <c r="I731" s="16"/>
      <c r="J731" s="16"/>
      <c r="K731" s="16"/>
      <c r="M731" s="14"/>
      <c r="N731" s="14"/>
      <c r="O731" s="16"/>
      <c r="P731" s="16"/>
      <c r="Q731" s="16"/>
    </row>
    <row r="732" spans="1:17" ht="18">
      <c r="A732" s="10">
        <v>724</v>
      </c>
      <c r="B732" s="11" t="s">
        <v>122</v>
      </c>
      <c r="C732" s="11" t="s">
        <v>836</v>
      </c>
      <c r="D732" s="12">
        <v>111691.94929999999</v>
      </c>
      <c r="E732" s="12">
        <v>4230764.4243999999</v>
      </c>
      <c r="F732" s="13">
        <f t="shared" si="11"/>
        <v>4342456.3737000003</v>
      </c>
      <c r="G732" s="14"/>
      <c r="H732" s="14"/>
      <c r="I732" s="16"/>
      <c r="J732" s="16"/>
      <c r="K732" s="16"/>
      <c r="M732" s="14"/>
      <c r="N732" s="14"/>
      <c r="O732" s="16"/>
      <c r="P732" s="16"/>
      <c r="Q732" s="16"/>
    </row>
    <row r="733" spans="1:17" ht="18">
      <c r="A733" s="10">
        <v>725</v>
      </c>
      <c r="B733" s="11" t="s">
        <v>122</v>
      </c>
      <c r="C733" s="11" t="s">
        <v>838</v>
      </c>
      <c r="D733" s="12">
        <v>133360.85550000001</v>
      </c>
      <c r="E733" s="12">
        <v>5051558.0240000002</v>
      </c>
      <c r="F733" s="13">
        <f t="shared" si="11"/>
        <v>5184918.8794999998</v>
      </c>
      <c r="G733" s="14"/>
      <c r="H733" s="14"/>
      <c r="I733" s="16"/>
      <c r="J733" s="16"/>
      <c r="K733" s="16"/>
      <c r="M733" s="14"/>
      <c r="N733" s="14"/>
      <c r="O733" s="16"/>
      <c r="P733" s="16"/>
      <c r="Q733" s="16"/>
    </row>
    <row r="734" spans="1:17" ht="18">
      <c r="A734" s="10">
        <v>726</v>
      </c>
      <c r="B734" s="11" t="s">
        <v>122</v>
      </c>
      <c r="C734" s="11" t="s">
        <v>840</v>
      </c>
      <c r="D734" s="12">
        <v>144075.79569999999</v>
      </c>
      <c r="E734" s="12">
        <v>5457427.8119999999</v>
      </c>
      <c r="F734" s="13">
        <f t="shared" si="11"/>
        <v>5601503.6076999996</v>
      </c>
      <c r="G734" s="14"/>
      <c r="H734" s="14"/>
      <c r="I734" s="16"/>
      <c r="J734" s="16"/>
      <c r="K734" s="16"/>
      <c r="M734" s="14"/>
      <c r="N734" s="14"/>
      <c r="O734" s="16"/>
      <c r="P734" s="16"/>
      <c r="Q734" s="16"/>
    </row>
    <row r="735" spans="1:17" ht="18">
      <c r="A735" s="10">
        <v>727</v>
      </c>
      <c r="B735" s="11" t="s">
        <v>122</v>
      </c>
      <c r="C735" s="11" t="s">
        <v>842</v>
      </c>
      <c r="D735" s="12">
        <v>99808.575299999997</v>
      </c>
      <c r="E735" s="12">
        <v>3780635.6878</v>
      </c>
      <c r="F735" s="13">
        <f t="shared" si="11"/>
        <v>3880444.2631000001</v>
      </c>
      <c r="G735" s="14"/>
      <c r="H735" s="14"/>
      <c r="I735" s="16"/>
      <c r="J735" s="16"/>
      <c r="K735" s="16"/>
      <c r="M735" s="14"/>
      <c r="N735" s="14"/>
      <c r="O735" s="16"/>
      <c r="P735" s="16"/>
      <c r="Q735" s="16"/>
    </row>
    <row r="736" spans="1:17" ht="18">
      <c r="A736" s="10">
        <v>728</v>
      </c>
      <c r="B736" s="11" t="s">
        <v>122</v>
      </c>
      <c r="C736" s="11" t="s">
        <v>844</v>
      </c>
      <c r="D736" s="12">
        <v>95998.692899999995</v>
      </c>
      <c r="E736" s="12">
        <v>3636321.6592999999</v>
      </c>
      <c r="F736" s="13">
        <f t="shared" si="11"/>
        <v>3732320.3522000001</v>
      </c>
      <c r="G736" s="14"/>
      <c r="H736" s="14"/>
      <c r="I736" s="16"/>
      <c r="J736" s="16"/>
      <c r="K736" s="16"/>
      <c r="M736" s="14"/>
      <c r="N736" s="14"/>
      <c r="O736" s="16"/>
      <c r="P736" s="16"/>
      <c r="Q736" s="16"/>
    </row>
    <row r="737" spans="1:17" ht="18">
      <c r="A737" s="10">
        <v>729</v>
      </c>
      <c r="B737" s="11" t="s">
        <v>122</v>
      </c>
      <c r="C737" s="11" t="s">
        <v>846</v>
      </c>
      <c r="D737" s="12">
        <v>149003.1</v>
      </c>
      <c r="E737" s="12">
        <v>5644068.5146000003</v>
      </c>
      <c r="F737" s="13">
        <f t="shared" si="11"/>
        <v>5793071.6146</v>
      </c>
      <c r="G737" s="14"/>
      <c r="H737" s="14"/>
      <c r="I737" s="16"/>
      <c r="J737" s="16"/>
      <c r="K737" s="16"/>
      <c r="M737" s="14"/>
      <c r="N737" s="14"/>
      <c r="O737" s="16"/>
      <c r="P737" s="16"/>
      <c r="Q737" s="16"/>
    </row>
    <row r="738" spans="1:17" ht="18">
      <c r="A738" s="10">
        <v>730</v>
      </c>
      <c r="B738" s="11" t="s">
        <v>122</v>
      </c>
      <c r="C738" s="11" t="s">
        <v>848</v>
      </c>
      <c r="D738" s="12">
        <v>106066.25870000001</v>
      </c>
      <c r="E738" s="12">
        <v>4017669.6408000002</v>
      </c>
      <c r="F738" s="13">
        <f t="shared" si="11"/>
        <v>4123735.8994999998</v>
      </c>
      <c r="G738" s="14"/>
      <c r="H738" s="14"/>
      <c r="I738" s="16"/>
      <c r="J738" s="16"/>
      <c r="K738" s="16"/>
      <c r="M738" s="14"/>
      <c r="N738" s="14"/>
      <c r="O738" s="16"/>
      <c r="P738" s="16"/>
      <c r="Q738" s="16"/>
    </row>
    <row r="739" spans="1:17" ht="18">
      <c r="A739" s="10">
        <v>731</v>
      </c>
      <c r="B739" s="11" t="s">
        <v>122</v>
      </c>
      <c r="C739" s="11" t="s">
        <v>851</v>
      </c>
      <c r="D739" s="12">
        <v>97930.734299999996</v>
      </c>
      <c r="E739" s="12">
        <v>3709505.2</v>
      </c>
      <c r="F739" s="13">
        <f t="shared" si="11"/>
        <v>3807435.9342999998</v>
      </c>
      <c r="G739" s="14"/>
      <c r="H739" s="14"/>
      <c r="I739" s="16"/>
      <c r="J739" s="16"/>
      <c r="K739" s="16"/>
      <c r="M739" s="14"/>
      <c r="N739" s="14"/>
      <c r="O739" s="16"/>
      <c r="P739" s="16"/>
      <c r="Q739" s="16"/>
    </row>
    <row r="740" spans="1:17" ht="18">
      <c r="A740" s="10">
        <v>732</v>
      </c>
      <c r="B740" s="11" t="s">
        <v>122</v>
      </c>
      <c r="C740" s="11" t="s">
        <v>853</v>
      </c>
      <c r="D740" s="12">
        <v>146143.79990000001</v>
      </c>
      <c r="E740" s="12">
        <v>5535761.4699999997</v>
      </c>
      <c r="F740" s="13">
        <f t="shared" si="11"/>
        <v>5681905.2698999997</v>
      </c>
      <c r="G740" s="14"/>
      <c r="H740" s="14"/>
      <c r="I740" s="16"/>
      <c r="J740" s="16"/>
      <c r="K740" s="16"/>
      <c r="M740" s="14"/>
      <c r="N740" s="14"/>
      <c r="O740" s="16"/>
      <c r="P740" s="16"/>
      <c r="Q740" s="16"/>
    </row>
    <row r="741" spans="1:17" ht="18">
      <c r="A741" s="10">
        <v>733</v>
      </c>
      <c r="B741" s="11" t="s">
        <v>122</v>
      </c>
      <c r="C741" s="11" t="s">
        <v>855</v>
      </c>
      <c r="D741" s="12">
        <v>115677.54240000001</v>
      </c>
      <c r="E741" s="12">
        <v>4381734.1732000001</v>
      </c>
      <c r="F741" s="13">
        <f t="shared" si="11"/>
        <v>4497411.7155999998</v>
      </c>
      <c r="G741" s="14"/>
      <c r="H741" s="14"/>
      <c r="I741" s="16"/>
      <c r="J741" s="16"/>
      <c r="K741" s="16"/>
      <c r="M741" s="14"/>
      <c r="N741" s="14"/>
      <c r="O741" s="16"/>
      <c r="P741" s="16"/>
      <c r="Q741" s="16"/>
    </row>
    <row r="742" spans="1:17" ht="18">
      <c r="A742" s="10">
        <v>734</v>
      </c>
      <c r="B742" s="11" t="s">
        <v>122</v>
      </c>
      <c r="C742" s="11" t="s">
        <v>857</v>
      </c>
      <c r="D742" s="12">
        <v>99423.304399999994</v>
      </c>
      <c r="E742" s="12">
        <v>3766042.0627000001</v>
      </c>
      <c r="F742" s="13">
        <f t="shared" si="11"/>
        <v>3865465.3670999999</v>
      </c>
      <c r="G742" s="14"/>
      <c r="H742" s="14"/>
      <c r="I742" s="16"/>
      <c r="J742" s="16"/>
      <c r="K742" s="16"/>
      <c r="M742" s="14"/>
      <c r="N742" s="14"/>
      <c r="O742" s="16"/>
      <c r="P742" s="16"/>
      <c r="Q742" s="16"/>
    </row>
    <row r="743" spans="1:17" ht="18">
      <c r="A743" s="10">
        <v>735</v>
      </c>
      <c r="B743" s="11" t="s">
        <v>122</v>
      </c>
      <c r="C743" s="11" t="s">
        <v>859</v>
      </c>
      <c r="D743" s="12">
        <v>142409.76319999999</v>
      </c>
      <c r="E743" s="12">
        <v>5394320.3915999997</v>
      </c>
      <c r="F743" s="13">
        <f t="shared" si="11"/>
        <v>5536730.1547999997</v>
      </c>
      <c r="G743" s="14"/>
      <c r="H743" s="14"/>
      <c r="I743" s="16"/>
      <c r="J743" s="16"/>
      <c r="K743" s="16"/>
      <c r="M743" s="14"/>
      <c r="N743" s="14"/>
      <c r="O743" s="16"/>
      <c r="P743" s="16"/>
      <c r="Q743" s="16"/>
    </row>
    <row r="744" spans="1:17" ht="18">
      <c r="A744" s="10">
        <v>736</v>
      </c>
      <c r="B744" s="11" t="s">
        <v>122</v>
      </c>
      <c r="C744" s="11" t="s">
        <v>861</v>
      </c>
      <c r="D744" s="12">
        <v>94405.325299999997</v>
      </c>
      <c r="E744" s="12">
        <v>3575966.7039999999</v>
      </c>
      <c r="F744" s="13">
        <f t="shared" si="11"/>
        <v>3670372.0293000001</v>
      </c>
      <c r="G744" s="14"/>
      <c r="H744" s="14"/>
      <c r="I744" s="16"/>
      <c r="J744" s="16"/>
      <c r="K744" s="16"/>
      <c r="M744" s="14"/>
      <c r="N744" s="14"/>
      <c r="O744" s="16"/>
      <c r="P744" s="16"/>
      <c r="Q744" s="16"/>
    </row>
    <row r="745" spans="1:17" ht="18">
      <c r="A745" s="10">
        <v>737</v>
      </c>
      <c r="B745" s="11" t="s">
        <v>122</v>
      </c>
      <c r="C745" s="11" t="s">
        <v>863</v>
      </c>
      <c r="D745" s="12">
        <v>102410.8665</v>
      </c>
      <c r="E745" s="12">
        <v>3879207.5296</v>
      </c>
      <c r="F745" s="13">
        <f t="shared" si="11"/>
        <v>3981618.3961</v>
      </c>
      <c r="G745" s="14"/>
      <c r="H745" s="14"/>
      <c r="I745" s="16"/>
      <c r="J745" s="16"/>
      <c r="K745" s="16"/>
      <c r="M745" s="14"/>
      <c r="N745" s="14"/>
      <c r="O745" s="16"/>
      <c r="P745" s="16"/>
      <c r="Q745" s="16"/>
    </row>
    <row r="746" spans="1:17" ht="18">
      <c r="A746" s="10">
        <v>738</v>
      </c>
      <c r="B746" s="11" t="s">
        <v>123</v>
      </c>
      <c r="C746" s="11" t="s">
        <v>867</v>
      </c>
      <c r="D746" s="12">
        <v>105835.54059999999</v>
      </c>
      <c r="E746" s="12">
        <v>4008930.3009000001</v>
      </c>
      <c r="F746" s="13">
        <f t="shared" si="11"/>
        <v>4114765.8415000001</v>
      </c>
      <c r="G746" s="14"/>
      <c r="H746" s="14"/>
      <c r="I746" s="16"/>
      <c r="J746" s="16"/>
      <c r="K746" s="16"/>
      <c r="M746" s="14"/>
      <c r="N746" s="14"/>
      <c r="O746" s="16"/>
      <c r="P746" s="16"/>
      <c r="Q746" s="16"/>
    </row>
    <row r="747" spans="1:17" ht="18">
      <c r="A747" s="10">
        <v>739</v>
      </c>
      <c r="B747" s="11" t="s">
        <v>123</v>
      </c>
      <c r="C747" s="11" t="s">
        <v>869</v>
      </c>
      <c r="D747" s="12">
        <v>117117.50380000001</v>
      </c>
      <c r="E747" s="12">
        <v>4436278.2753999997</v>
      </c>
      <c r="F747" s="13">
        <f t="shared" si="11"/>
        <v>4553395.7791999998</v>
      </c>
      <c r="G747" s="14"/>
      <c r="H747" s="14"/>
      <c r="I747" s="16"/>
      <c r="J747" s="16"/>
      <c r="K747" s="16"/>
      <c r="M747" s="14"/>
      <c r="N747" s="14"/>
      <c r="O747" s="16"/>
      <c r="P747" s="16"/>
      <c r="Q747" s="16"/>
    </row>
    <row r="748" spans="1:17" ht="18">
      <c r="A748" s="10">
        <v>740</v>
      </c>
      <c r="B748" s="11" t="s">
        <v>123</v>
      </c>
      <c r="C748" s="11" t="s">
        <v>871</v>
      </c>
      <c r="D748" s="12">
        <v>98061.303400000004</v>
      </c>
      <c r="E748" s="12">
        <v>3714451.0077999998</v>
      </c>
      <c r="F748" s="13">
        <f t="shared" si="11"/>
        <v>3812512.3111999999</v>
      </c>
      <c r="G748" s="14"/>
      <c r="H748" s="14"/>
      <c r="I748" s="16"/>
      <c r="J748" s="16"/>
      <c r="K748" s="16"/>
      <c r="M748" s="14"/>
      <c r="N748" s="14"/>
      <c r="O748" s="16"/>
      <c r="P748" s="16"/>
      <c r="Q748" s="16"/>
    </row>
    <row r="749" spans="1:17" ht="18">
      <c r="A749" s="10">
        <v>741</v>
      </c>
      <c r="B749" s="11" t="s">
        <v>123</v>
      </c>
      <c r="C749" s="11" t="s">
        <v>873</v>
      </c>
      <c r="D749" s="12">
        <v>109792.90850000001</v>
      </c>
      <c r="E749" s="12">
        <v>4158830.9086000002</v>
      </c>
      <c r="F749" s="13">
        <f t="shared" si="11"/>
        <v>4268623.8170999996</v>
      </c>
      <c r="G749" s="14"/>
      <c r="H749" s="14"/>
      <c r="I749" s="16"/>
      <c r="J749" s="16"/>
      <c r="K749" s="16"/>
      <c r="M749" s="14"/>
      <c r="N749" s="14"/>
      <c r="O749" s="16"/>
      <c r="P749" s="16"/>
      <c r="Q749" s="16"/>
    </row>
    <row r="750" spans="1:17" ht="18">
      <c r="A750" s="10">
        <v>742</v>
      </c>
      <c r="B750" s="11" t="s">
        <v>123</v>
      </c>
      <c r="C750" s="11" t="s">
        <v>875</v>
      </c>
      <c r="D750" s="12">
        <v>153992.95329999999</v>
      </c>
      <c r="E750" s="12">
        <v>5833078.5016000001</v>
      </c>
      <c r="F750" s="13">
        <f t="shared" si="11"/>
        <v>5987071.4549000002</v>
      </c>
      <c r="G750" s="14"/>
      <c r="H750" s="14"/>
      <c r="I750" s="16"/>
      <c r="J750" s="16"/>
      <c r="K750" s="16"/>
      <c r="M750" s="14"/>
      <c r="N750" s="14"/>
      <c r="O750" s="16"/>
      <c r="P750" s="16"/>
      <c r="Q750" s="16"/>
    </row>
    <row r="751" spans="1:17" ht="18">
      <c r="A751" s="10">
        <v>743</v>
      </c>
      <c r="B751" s="11" t="s">
        <v>123</v>
      </c>
      <c r="C751" s="11" t="s">
        <v>877</v>
      </c>
      <c r="D751" s="12">
        <v>127620.3854</v>
      </c>
      <c r="E751" s="12">
        <v>4834115.5241</v>
      </c>
      <c r="F751" s="13">
        <f t="shared" si="11"/>
        <v>4961735.9095000001</v>
      </c>
      <c r="G751" s="14"/>
      <c r="H751" s="14"/>
      <c r="I751" s="16"/>
      <c r="J751" s="16"/>
      <c r="K751" s="16"/>
      <c r="M751" s="14"/>
      <c r="N751" s="14"/>
      <c r="O751" s="16"/>
      <c r="P751" s="16"/>
      <c r="Q751" s="16"/>
    </row>
    <row r="752" spans="1:17" ht="18">
      <c r="A752" s="10">
        <v>744</v>
      </c>
      <c r="B752" s="11" t="s">
        <v>123</v>
      </c>
      <c r="C752" s="11" t="s">
        <v>879</v>
      </c>
      <c r="D752" s="12">
        <v>117496.2828</v>
      </c>
      <c r="E752" s="12">
        <v>4450625.9970000004</v>
      </c>
      <c r="F752" s="13">
        <f t="shared" si="11"/>
        <v>4568122.2797999997</v>
      </c>
      <c r="G752" s="14"/>
      <c r="H752" s="14"/>
      <c r="I752" s="16"/>
      <c r="J752" s="16"/>
      <c r="K752" s="16"/>
      <c r="M752" s="14"/>
      <c r="N752" s="14"/>
      <c r="O752" s="16"/>
      <c r="P752" s="16"/>
      <c r="Q752" s="16"/>
    </row>
    <row r="753" spans="1:17" ht="18">
      <c r="A753" s="10">
        <v>745</v>
      </c>
      <c r="B753" s="11" t="s">
        <v>123</v>
      </c>
      <c r="C753" s="11" t="s">
        <v>881</v>
      </c>
      <c r="D753" s="12">
        <v>102080.1697</v>
      </c>
      <c r="E753" s="12">
        <v>3866681.1082000001</v>
      </c>
      <c r="F753" s="13">
        <f t="shared" si="11"/>
        <v>3968761.2779000001</v>
      </c>
      <c r="G753" s="14"/>
      <c r="H753" s="14"/>
      <c r="I753" s="16"/>
      <c r="J753" s="16"/>
      <c r="K753" s="16"/>
      <c r="M753" s="14"/>
      <c r="N753" s="14"/>
      <c r="O753" s="16"/>
      <c r="P753" s="16"/>
      <c r="Q753" s="16"/>
    </row>
    <row r="754" spans="1:17" ht="18">
      <c r="A754" s="10">
        <v>746</v>
      </c>
      <c r="B754" s="11" t="s">
        <v>123</v>
      </c>
      <c r="C754" s="11" t="s">
        <v>883</v>
      </c>
      <c r="D754" s="12">
        <v>134627.41010000001</v>
      </c>
      <c r="E754" s="12">
        <v>5099533.6792000001</v>
      </c>
      <c r="F754" s="13">
        <f t="shared" si="11"/>
        <v>5234161.0893000001</v>
      </c>
      <c r="G754" s="14"/>
      <c r="H754" s="14"/>
      <c r="I754" s="16"/>
      <c r="J754" s="16"/>
      <c r="K754" s="16"/>
      <c r="M754" s="14"/>
      <c r="N754" s="14"/>
      <c r="O754" s="16"/>
      <c r="P754" s="16"/>
      <c r="Q754" s="16"/>
    </row>
    <row r="755" spans="1:17" ht="18">
      <c r="A755" s="10">
        <v>747</v>
      </c>
      <c r="B755" s="11" t="s">
        <v>123</v>
      </c>
      <c r="C755" s="11" t="s">
        <v>885</v>
      </c>
      <c r="D755" s="12">
        <v>94946.599100000007</v>
      </c>
      <c r="E755" s="12">
        <v>3596469.5408999999</v>
      </c>
      <c r="F755" s="13">
        <f t="shared" si="11"/>
        <v>3691416.14</v>
      </c>
      <c r="G755" s="14"/>
      <c r="H755" s="14"/>
      <c r="I755" s="16"/>
      <c r="J755" s="16"/>
      <c r="K755" s="16"/>
      <c r="M755" s="14"/>
      <c r="N755" s="14"/>
      <c r="O755" s="16"/>
      <c r="P755" s="16"/>
      <c r="Q755" s="16"/>
    </row>
    <row r="756" spans="1:17" ht="18">
      <c r="A756" s="10">
        <v>748</v>
      </c>
      <c r="B756" s="11" t="s">
        <v>123</v>
      </c>
      <c r="C756" s="11" t="s">
        <v>887</v>
      </c>
      <c r="D756" s="12">
        <v>90943.746100000004</v>
      </c>
      <c r="E756" s="12">
        <v>3444846.0062000002</v>
      </c>
      <c r="F756" s="13">
        <f t="shared" si="11"/>
        <v>3535789.7522999998</v>
      </c>
      <c r="G756" s="14"/>
      <c r="H756" s="14"/>
      <c r="I756" s="16"/>
      <c r="J756" s="16"/>
      <c r="K756" s="16"/>
      <c r="M756" s="14"/>
      <c r="N756" s="14"/>
      <c r="O756" s="16"/>
      <c r="P756" s="16"/>
      <c r="Q756" s="16"/>
    </row>
    <row r="757" spans="1:17" ht="18">
      <c r="A757" s="10">
        <v>749</v>
      </c>
      <c r="B757" s="11" t="s">
        <v>123</v>
      </c>
      <c r="C757" s="11" t="s">
        <v>889</v>
      </c>
      <c r="D757" s="12">
        <v>97505.603499999997</v>
      </c>
      <c r="E757" s="12">
        <v>3693401.7272999999</v>
      </c>
      <c r="F757" s="13">
        <f t="shared" si="11"/>
        <v>3790907.3308000001</v>
      </c>
      <c r="G757" s="14"/>
      <c r="H757" s="14"/>
      <c r="I757" s="16"/>
      <c r="J757" s="16"/>
      <c r="K757" s="16"/>
      <c r="M757" s="14"/>
      <c r="N757" s="14"/>
      <c r="O757" s="16"/>
      <c r="P757" s="16"/>
      <c r="Q757" s="16"/>
    </row>
    <row r="758" spans="1:17" ht="18">
      <c r="A758" s="10">
        <v>750</v>
      </c>
      <c r="B758" s="11" t="s">
        <v>123</v>
      </c>
      <c r="C758" s="11" t="s">
        <v>891</v>
      </c>
      <c r="D758" s="12">
        <v>106048.87609999999</v>
      </c>
      <c r="E758" s="12">
        <v>4017011.2086999998</v>
      </c>
      <c r="F758" s="13">
        <f t="shared" si="11"/>
        <v>4123060.0847999998</v>
      </c>
      <c r="G758" s="14"/>
      <c r="H758" s="14"/>
      <c r="I758" s="16"/>
      <c r="J758" s="16"/>
      <c r="K758" s="16"/>
      <c r="M758" s="14"/>
      <c r="N758" s="14"/>
      <c r="O758" s="16"/>
      <c r="P758" s="16"/>
      <c r="Q758" s="16"/>
    </row>
    <row r="759" spans="1:17" ht="18">
      <c r="A759" s="10">
        <v>751</v>
      </c>
      <c r="B759" s="11" t="s">
        <v>123</v>
      </c>
      <c r="C759" s="11" t="s">
        <v>893</v>
      </c>
      <c r="D759" s="12">
        <v>116694.7242</v>
      </c>
      <c r="E759" s="12">
        <v>4420263.8653999995</v>
      </c>
      <c r="F759" s="13">
        <f t="shared" si="11"/>
        <v>4536958.5895999996</v>
      </c>
      <c r="G759" s="14"/>
      <c r="H759" s="14"/>
      <c r="I759" s="16"/>
      <c r="J759" s="16"/>
      <c r="K759" s="16"/>
      <c r="M759" s="14"/>
      <c r="N759" s="14"/>
      <c r="O759" s="16"/>
      <c r="P759" s="16"/>
      <c r="Q759" s="16"/>
    </row>
    <row r="760" spans="1:17" ht="18">
      <c r="A760" s="10">
        <v>752</v>
      </c>
      <c r="B760" s="11" t="s">
        <v>123</v>
      </c>
      <c r="C760" s="11" t="s">
        <v>895</v>
      </c>
      <c r="D760" s="12">
        <v>108233.1896</v>
      </c>
      <c r="E760" s="12">
        <v>4099750.5255</v>
      </c>
      <c r="F760" s="13">
        <f t="shared" si="11"/>
        <v>4207983.7150999997</v>
      </c>
      <c r="G760" s="14"/>
      <c r="H760" s="14"/>
      <c r="I760" s="16"/>
      <c r="J760" s="16"/>
      <c r="K760" s="16"/>
      <c r="M760" s="14"/>
      <c r="N760" s="14"/>
      <c r="O760" s="16"/>
      <c r="P760" s="16"/>
      <c r="Q760" s="16"/>
    </row>
    <row r="761" spans="1:17" ht="18">
      <c r="A761" s="10">
        <v>753</v>
      </c>
      <c r="B761" s="11" t="s">
        <v>123</v>
      </c>
      <c r="C761" s="11" t="s">
        <v>897</v>
      </c>
      <c r="D761" s="12">
        <v>112797.534</v>
      </c>
      <c r="E761" s="12">
        <v>4272642.7167999996</v>
      </c>
      <c r="F761" s="13">
        <f t="shared" si="11"/>
        <v>4385440.2507999996</v>
      </c>
      <c r="G761" s="14"/>
      <c r="H761" s="14"/>
      <c r="I761" s="16"/>
      <c r="J761" s="16"/>
      <c r="K761" s="16"/>
      <c r="M761" s="14"/>
      <c r="N761" s="14"/>
      <c r="O761" s="16"/>
      <c r="P761" s="16"/>
      <c r="Q761" s="16"/>
    </row>
    <row r="762" spans="1:17" ht="18">
      <c r="A762" s="10">
        <v>754</v>
      </c>
      <c r="B762" s="11" t="s">
        <v>123</v>
      </c>
      <c r="C762" s="11" t="s">
        <v>899</v>
      </c>
      <c r="D762" s="12">
        <v>112529.48759999999</v>
      </c>
      <c r="E762" s="12">
        <v>4262489.4230000004</v>
      </c>
      <c r="F762" s="13">
        <f t="shared" si="11"/>
        <v>4375018.9106000001</v>
      </c>
      <c r="G762" s="14"/>
      <c r="H762" s="14"/>
      <c r="I762" s="16"/>
      <c r="J762" s="16"/>
      <c r="K762" s="16"/>
      <c r="M762" s="14"/>
      <c r="N762" s="14"/>
      <c r="O762" s="16"/>
      <c r="P762" s="16"/>
      <c r="Q762" s="16"/>
    </row>
    <row r="763" spans="1:17" ht="18">
      <c r="A763" s="10">
        <v>755</v>
      </c>
      <c r="B763" s="11" t="s">
        <v>124</v>
      </c>
      <c r="C763" s="11" t="s">
        <v>902</v>
      </c>
      <c r="D763" s="12">
        <v>105920.6783</v>
      </c>
      <c r="E763" s="12">
        <v>4012155.2185</v>
      </c>
      <c r="F763" s="13">
        <f t="shared" si="11"/>
        <v>4118075.8968000002</v>
      </c>
      <c r="G763" s="14"/>
      <c r="H763" s="14"/>
      <c r="I763" s="16"/>
      <c r="J763" s="16"/>
      <c r="K763" s="16"/>
      <c r="M763" s="14"/>
      <c r="N763" s="14"/>
      <c r="O763" s="16"/>
      <c r="P763" s="16"/>
      <c r="Q763" s="16"/>
    </row>
    <row r="764" spans="1:17" ht="18">
      <c r="A764" s="10">
        <v>756</v>
      </c>
      <c r="B764" s="11" t="s">
        <v>124</v>
      </c>
      <c r="C764" s="11" t="s">
        <v>904</v>
      </c>
      <c r="D764" s="12">
        <v>102557.6897</v>
      </c>
      <c r="E764" s="12">
        <v>3884769.0236999998</v>
      </c>
      <c r="F764" s="13">
        <f t="shared" si="11"/>
        <v>3987326.7133999998</v>
      </c>
      <c r="G764" s="14"/>
      <c r="H764" s="14"/>
      <c r="I764" s="16"/>
      <c r="J764" s="16"/>
      <c r="K764" s="16"/>
      <c r="M764" s="14"/>
      <c r="N764" s="14"/>
      <c r="O764" s="16"/>
      <c r="P764" s="16"/>
      <c r="Q764" s="16"/>
    </row>
    <row r="765" spans="1:17" ht="18">
      <c r="A765" s="10">
        <v>757</v>
      </c>
      <c r="B765" s="11" t="s">
        <v>124</v>
      </c>
      <c r="C765" s="11" t="s">
        <v>906</v>
      </c>
      <c r="D765" s="12">
        <v>121034.8725</v>
      </c>
      <c r="E765" s="12">
        <v>4584663.7631999999</v>
      </c>
      <c r="F765" s="13">
        <f t="shared" si="11"/>
        <v>4705698.6357000005</v>
      </c>
      <c r="G765" s="14"/>
      <c r="H765" s="14"/>
      <c r="I765" s="16"/>
      <c r="J765" s="16"/>
      <c r="K765" s="16"/>
      <c r="M765" s="14"/>
      <c r="N765" s="14"/>
      <c r="O765" s="16"/>
      <c r="P765" s="16"/>
      <c r="Q765" s="16"/>
    </row>
    <row r="766" spans="1:17" ht="18">
      <c r="A766" s="10">
        <v>758</v>
      </c>
      <c r="B766" s="11" t="s">
        <v>124</v>
      </c>
      <c r="C766" s="11" t="s">
        <v>908</v>
      </c>
      <c r="D766" s="12">
        <v>133587.18919999999</v>
      </c>
      <c r="E766" s="12">
        <v>5060131.2877000002</v>
      </c>
      <c r="F766" s="13">
        <f t="shared" si="11"/>
        <v>5193718.4769000001</v>
      </c>
      <c r="G766" s="14"/>
      <c r="H766" s="14"/>
      <c r="I766" s="16"/>
      <c r="J766" s="16"/>
      <c r="K766" s="16"/>
      <c r="M766" s="14"/>
      <c r="N766" s="14"/>
      <c r="O766" s="16"/>
      <c r="P766" s="16"/>
      <c r="Q766" s="16"/>
    </row>
    <row r="767" spans="1:17" ht="18">
      <c r="A767" s="10">
        <v>759</v>
      </c>
      <c r="B767" s="11" t="s">
        <v>124</v>
      </c>
      <c r="C767" s="11" t="s">
        <v>910</v>
      </c>
      <c r="D767" s="12">
        <v>116273.4115</v>
      </c>
      <c r="E767" s="12">
        <v>4404305.0190000003</v>
      </c>
      <c r="F767" s="13">
        <f t="shared" si="11"/>
        <v>4520578.4304999998</v>
      </c>
      <c r="G767" s="14"/>
      <c r="H767" s="14"/>
      <c r="I767" s="16"/>
      <c r="J767" s="16"/>
      <c r="K767" s="16"/>
      <c r="M767" s="14"/>
      <c r="N767" s="14"/>
      <c r="O767" s="16"/>
      <c r="P767" s="16"/>
      <c r="Q767" s="16"/>
    </row>
    <row r="768" spans="1:17" ht="18">
      <c r="A768" s="10">
        <v>760</v>
      </c>
      <c r="B768" s="11" t="s">
        <v>124</v>
      </c>
      <c r="C768" s="11" t="s">
        <v>912</v>
      </c>
      <c r="D768" s="12">
        <v>161452.33129999999</v>
      </c>
      <c r="E768" s="12">
        <v>6115631.2828000002</v>
      </c>
      <c r="F768" s="13">
        <f t="shared" si="11"/>
        <v>6277083.6140999999</v>
      </c>
      <c r="G768" s="14"/>
      <c r="H768" s="14"/>
      <c r="I768" s="16"/>
      <c r="J768" s="16"/>
      <c r="K768" s="16"/>
      <c r="M768" s="14"/>
      <c r="N768" s="14"/>
      <c r="O768" s="16"/>
      <c r="P768" s="16"/>
      <c r="Q768" s="16"/>
    </row>
    <row r="769" spans="1:17" ht="18">
      <c r="A769" s="10">
        <v>761</v>
      </c>
      <c r="B769" s="11" t="s">
        <v>124</v>
      </c>
      <c r="C769" s="11" t="s">
        <v>914</v>
      </c>
      <c r="D769" s="12">
        <v>122616.0411</v>
      </c>
      <c r="E769" s="12">
        <v>4644556.6380000003</v>
      </c>
      <c r="F769" s="13">
        <f t="shared" si="11"/>
        <v>4767172.6791000003</v>
      </c>
      <c r="G769" s="14"/>
      <c r="H769" s="14"/>
      <c r="I769" s="16"/>
      <c r="J769" s="16"/>
      <c r="K769" s="16"/>
      <c r="M769" s="14"/>
      <c r="N769" s="14"/>
      <c r="O769" s="16"/>
      <c r="P769" s="16"/>
      <c r="Q769" s="16"/>
    </row>
    <row r="770" spans="1:17" ht="18">
      <c r="A770" s="10">
        <v>762</v>
      </c>
      <c r="B770" s="11" t="s">
        <v>124</v>
      </c>
      <c r="C770" s="11" t="s">
        <v>829</v>
      </c>
      <c r="D770" s="12">
        <v>111246.1352</v>
      </c>
      <c r="E770" s="12">
        <v>4213877.4911000002</v>
      </c>
      <c r="F770" s="13">
        <f t="shared" si="11"/>
        <v>4325123.6262999997</v>
      </c>
      <c r="G770" s="14"/>
      <c r="H770" s="14"/>
      <c r="I770" s="16"/>
      <c r="J770" s="16"/>
      <c r="K770" s="16"/>
      <c r="M770" s="14"/>
      <c r="N770" s="14"/>
      <c r="O770" s="16"/>
      <c r="P770" s="16"/>
      <c r="Q770" s="16"/>
    </row>
    <row r="771" spans="1:17" ht="18">
      <c r="A771" s="10">
        <v>763</v>
      </c>
      <c r="B771" s="11" t="s">
        <v>124</v>
      </c>
      <c r="C771" s="11" t="s">
        <v>917</v>
      </c>
      <c r="D771" s="12">
        <v>120260.2181</v>
      </c>
      <c r="E771" s="12">
        <v>4555320.7320999997</v>
      </c>
      <c r="F771" s="13">
        <f t="shared" si="11"/>
        <v>4675580.9501999998</v>
      </c>
      <c r="G771" s="14"/>
      <c r="H771" s="14"/>
      <c r="I771" s="16"/>
      <c r="J771" s="16"/>
      <c r="K771" s="16"/>
      <c r="M771" s="14"/>
      <c r="N771" s="14"/>
      <c r="O771" s="16"/>
      <c r="P771" s="16"/>
      <c r="Q771" s="16"/>
    </row>
    <row r="772" spans="1:17" ht="18">
      <c r="A772" s="10">
        <v>764</v>
      </c>
      <c r="B772" s="11" t="s">
        <v>124</v>
      </c>
      <c r="C772" s="11" t="s">
        <v>919</v>
      </c>
      <c r="D772" s="12">
        <v>158733.68030000001</v>
      </c>
      <c r="E772" s="12">
        <v>6012651.8652999997</v>
      </c>
      <c r="F772" s="13">
        <f t="shared" si="11"/>
        <v>6171385.5455999998</v>
      </c>
      <c r="G772" s="14"/>
      <c r="H772" s="14"/>
      <c r="I772" s="16"/>
      <c r="J772" s="16"/>
      <c r="K772" s="16"/>
      <c r="M772" s="14"/>
      <c r="N772" s="14"/>
      <c r="O772" s="16"/>
      <c r="P772" s="16"/>
      <c r="Q772" s="16"/>
    </row>
    <row r="773" spans="1:17" ht="18">
      <c r="A773" s="10">
        <v>765</v>
      </c>
      <c r="B773" s="11" t="s">
        <v>124</v>
      </c>
      <c r="C773" s="11" t="s">
        <v>921</v>
      </c>
      <c r="D773" s="12">
        <v>99110.130099999995</v>
      </c>
      <c r="E773" s="12">
        <v>3754179.3744000001</v>
      </c>
      <c r="F773" s="13">
        <f t="shared" si="11"/>
        <v>3853289.5044999998</v>
      </c>
      <c r="G773" s="14"/>
      <c r="H773" s="14"/>
      <c r="I773" s="16"/>
      <c r="J773" s="16"/>
      <c r="K773" s="16"/>
      <c r="M773" s="14"/>
      <c r="N773" s="14"/>
      <c r="O773" s="16"/>
      <c r="P773" s="16"/>
      <c r="Q773" s="16"/>
    </row>
    <row r="774" spans="1:17" ht="18">
      <c r="A774" s="10">
        <v>766</v>
      </c>
      <c r="B774" s="11" t="s">
        <v>124</v>
      </c>
      <c r="C774" s="11" t="s">
        <v>923</v>
      </c>
      <c r="D774" s="12">
        <v>114473.83839999999</v>
      </c>
      <c r="E774" s="12">
        <v>4336139.2287999997</v>
      </c>
      <c r="F774" s="13">
        <f t="shared" si="11"/>
        <v>4450613.0672000004</v>
      </c>
      <c r="G774" s="14"/>
      <c r="H774" s="14"/>
      <c r="I774" s="16"/>
      <c r="J774" s="16"/>
      <c r="K774" s="16"/>
      <c r="M774" s="14"/>
      <c r="N774" s="14"/>
      <c r="O774" s="16"/>
      <c r="P774" s="16"/>
      <c r="Q774" s="16"/>
    </row>
    <row r="775" spans="1:17" ht="18">
      <c r="A775" s="10">
        <v>767</v>
      </c>
      <c r="B775" s="11" t="s">
        <v>124</v>
      </c>
      <c r="C775" s="11" t="s">
        <v>925</v>
      </c>
      <c r="D775" s="12">
        <v>121281.2686</v>
      </c>
      <c r="E775" s="12">
        <v>4593996.9663000004</v>
      </c>
      <c r="F775" s="13">
        <f t="shared" si="11"/>
        <v>4715278.2348999996</v>
      </c>
      <c r="G775" s="14"/>
      <c r="H775" s="14"/>
      <c r="I775" s="16"/>
      <c r="J775" s="16"/>
      <c r="K775" s="16"/>
      <c r="M775" s="14"/>
      <c r="N775" s="14"/>
      <c r="O775" s="16"/>
      <c r="P775" s="16"/>
      <c r="Q775" s="16"/>
    </row>
    <row r="776" spans="1:17" ht="18">
      <c r="A776" s="10">
        <v>768</v>
      </c>
      <c r="B776" s="11" t="s">
        <v>124</v>
      </c>
      <c r="C776" s="11" t="s">
        <v>927</v>
      </c>
      <c r="D776" s="12">
        <v>133943.88070000001</v>
      </c>
      <c r="E776" s="12">
        <v>5073642.3590000002</v>
      </c>
      <c r="F776" s="13">
        <f t="shared" si="11"/>
        <v>5207586.2396999998</v>
      </c>
      <c r="G776" s="14"/>
      <c r="H776" s="14"/>
      <c r="I776" s="16"/>
      <c r="J776" s="16"/>
      <c r="K776" s="16"/>
      <c r="M776" s="14"/>
      <c r="N776" s="14"/>
      <c r="O776" s="16"/>
      <c r="P776" s="16"/>
      <c r="Q776" s="16"/>
    </row>
    <row r="777" spans="1:17" ht="18">
      <c r="A777" s="10">
        <v>769</v>
      </c>
      <c r="B777" s="11" t="s">
        <v>931</v>
      </c>
      <c r="C777" s="11" t="s">
        <v>932</v>
      </c>
      <c r="D777" s="12">
        <v>88479.411300000007</v>
      </c>
      <c r="E777" s="12">
        <v>3351499.798</v>
      </c>
      <c r="F777" s="13">
        <f t="shared" ref="F777:F782" si="12">D777+E777</f>
        <v>3439979.2093000002</v>
      </c>
      <c r="G777" s="14"/>
      <c r="H777" s="14"/>
      <c r="I777" s="16"/>
      <c r="J777" s="16"/>
      <c r="K777" s="16"/>
      <c r="M777" s="14"/>
      <c r="N777" s="14"/>
      <c r="O777" s="16"/>
      <c r="P777" s="16"/>
      <c r="Q777" s="16"/>
    </row>
    <row r="778" spans="1:17" ht="36">
      <c r="A778" s="10">
        <v>770</v>
      </c>
      <c r="B778" s="11" t="s">
        <v>931</v>
      </c>
      <c r="C778" s="11" t="s">
        <v>934</v>
      </c>
      <c r="D778" s="12">
        <v>225866.99470000001</v>
      </c>
      <c r="E778" s="12">
        <v>8555585.7122000009</v>
      </c>
      <c r="F778" s="13">
        <f t="shared" si="12"/>
        <v>8781452.7069000006</v>
      </c>
      <c r="G778" s="14"/>
      <c r="H778" s="14"/>
      <c r="I778" s="16"/>
      <c r="J778" s="16"/>
      <c r="K778" s="16"/>
      <c r="M778" s="14"/>
      <c r="N778" s="14"/>
      <c r="O778" s="16"/>
      <c r="P778" s="16"/>
      <c r="Q778" s="16"/>
    </row>
    <row r="779" spans="1:17" ht="18">
      <c r="A779" s="10">
        <v>771</v>
      </c>
      <c r="B779" s="11" t="s">
        <v>931</v>
      </c>
      <c r="C779" s="11" t="s">
        <v>936</v>
      </c>
      <c r="D779" s="12">
        <v>127224.7015</v>
      </c>
      <c r="E779" s="12">
        <v>4819127.4666999998</v>
      </c>
      <c r="F779" s="13">
        <f t="shared" si="12"/>
        <v>4946352.1682000002</v>
      </c>
      <c r="G779" s="14"/>
      <c r="H779" s="14"/>
      <c r="I779" s="16"/>
      <c r="J779" s="16"/>
      <c r="K779" s="16"/>
      <c r="M779" s="14"/>
      <c r="N779" s="14"/>
      <c r="O779" s="16"/>
      <c r="P779" s="16"/>
      <c r="Q779" s="16"/>
    </row>
    <row r="780" spans="1:17" ht="18">
      <c r="A780" s="10">
        <v>772</v>
      </c>
      <c r="B780" s="11" t="s">
        <v>931</v>
      </c>
      <c r="C780" s="11" t="s">
        <v>938</v>
      </c>
      <c r="D780" s="12">
        <v>109033.2558</v>
      </c>
      <c r="E780" s="12">
        <v>4130056.1288999999</v>
      </c>
      <c r="F780" s="13">
        <f t="shared" si="12"/>
        <v>4239089.3847000003</v>
      </c>
      <c r="G780" s="14"/>
      <c r="H780" s="14"/>
      <c r="I780" s="16"/>
      <c r="J780" s="16"/>
      <c r="K780" s="16"/>
      <c r="M780" s="14"/>
      <c r="N780" s="14"/>
      <c r="O780" s="16"/>
      <c r="P780" s="16"/>
      <c r="Q780" s="16"/>
    </row>
    <row r="781" spans="1:17" ht="18">
      <c r="A781" s="10">
        <v>773</v>
      </c>
      <c r="B781" s="11" t="s">
        <v>931</v>
      </c>
      <c r="C781" s="11" t="s">
        <v>940</v>
      </c>
      <c r="D781" s="12">
        <v>103600.13280000001</v>
      </c>
      <c r="E781" s="12">
        <v>3924255.5869</v>
      </c>
      <c r="F781" s="13">
        <f t="shared" si="12"/>
        <v>4027855.7196999998</v>
      </c>
      <c r="G781" s="14"/>
      <c r="H781" s="14"/>
      <c r="I781" s="16"/>
      <c r="J781" s="16"/>
      <c r="K781" s="16"/>
      <c r="M781" s="14"/>
      <c r="N781" s="14"/>
      <c r="O781" s="16"/>
      <c r="P781" s="16"/>
      <c r="Q781" s="16"/>
    </row>
    <row r="782" spans="1:17" ht="18">
      <c r="A782" s="10">
        <v>774</v>
      </c>
      <c r="B782" s="11" t="s">
        <v>931</v>
      </c>
      <c r="C782" s="11" t="s">
        <v>942</v>
      </c>
      <c r="D782" s="12">
        <v>106567.0284</v>
      </c>
      <c r="E782" s="12">
        <v>4036638.2277000002</v>
      </c>
      <c r="F782" s="13">
        <f t="shared" si="12"/>
        <v>4143205.2560999999</v>
      </c>
      <c r="G782" s="14"/>
      <c r="H782" s="14"/>
      <c r="I782" s="16"/>
      <c r="J782" s="16"/>
      <c r="K782" s="16"/>
      <c r="M782" s="14"/>
      <c r="N782" s="14"/>
      <c r="O782" s="16"/>
      <c r="P782" s="16"/>
      <c r="Q782" s="16"/>
    </row>
    <row r="783" spans="1:17" ht="18">
      <c r="A783" s="17"/>
      <c r="B783" s="192" t="s">
        <v>46</v>
      </c>
      <c r="C783" s="194"/>
      <c r="D783" s="18">
        <v>111246.1352</v>
      </c>
      <c r="E783" s="18">
        <v>4213877.4911000002</v>
      </c>
      <c r="F783" s="18">
        <f t="shared" ref="F783" si="13">SUM(F9:F782)</f>
        <v>3255294130.1413002</v>
      </c>
    </row>
    <row r="784" spans="1:17">
      <c r="D784" s="1">
        <v>120260.2181</v>
      </c>
      <c r="E784" s="1">
        <v>4555320.7320999997</v>
      </c>
    </row>
    <row r="785" spans="4:5">
      <c r="D785" s="1">
        <v>158733.68030000001</v>
      </c>
      <c r="E785" s="1">
        <v>6012651.8652999997</v>
      </c>
    </row>
    <row r="786" spans="4:5">
      <c r="D786" s="1">
        <v>99110.130099999995</v>
      </c>
      <c r="E786" s="1">
        <v>3754179.3744000001</v>
      </c>
    </row>
    <row r="787" spans="4:5">
      <c r="D787" s="1">
        <v>114473.83839999999</v>
      </c>
      <c r="E787" s="1">
        <v>4336139.2287999997</v>
      </c>
    </row>
    <row r="788" spans="4:5">
      <c r="D788" s="1">
        <v>121281.2686</v>
      </c>
      <c r="E788" s="1">
        <v>4593996.9663000004</v>
      </c>
    </row>
    <row r="789" spans="4:5">
      <c r="D789" s="1">
        <v>133943.88070000001</v>
      </c>
      <c r="E789" s="1">
        <v>5073642.3590000002</v>
      </c>
    </row>
    <row r="790" spans="4:5">
      <c r="D790" s="1">
        <v>88479.411300000007</v>
      </c>
      <c r="E790" s="1">
        <v>3351499.798</v>
      </c>
    </row>
    <row r="791" spans="4:5">
      <c r="D791" s="1">
        <v>225866.99470000001</v>
      </c>
      <c r="E791" s="1">
        <v>8555585.7122000009</v>
      </c>
    </row>
    <row r="792" spans="4:5">
      <c r="D792" s="1">
        <v>127224.7015</v>
      </c>
      <c r="E792" s="1">
        <v>4819127.4666999998</v>
      </c>
    </row>
    <row r="793" spans="4:5">
      <c r="D793" s="1">
        <v>109033.2558</v>
      </c>
      <c r="E793" s="1">
        <v>4130056.1288999999</v>
      </c>
    </row>
    <row r="794" spans="4:5">
      <c r="D794" s="1">
        <v>103600.13280000001</v>
      </c>
      <c r="E794" s="1">
        <v>3924255.5869</v>
      </c>
    </row>
    <row r="795" spans="4:5">
      <c r="D795" s="1">
        <v>106567.0284</v>
      </c>
      <c r="E795" s="1">
        <v>4036638.2277000002</v>
      </c>
    </row>
  </sheetData>
  <mergeCells count="7">
    <mergeCell ref="A6:F6"/>
    <mergeCell ref="B783:C783"/>
    <mergeCell ref="A1:F1"/>
    <mergeCell ref="A2:F2"/>
    <mergeCell ref="A3:F3"/>
    <mergeCell ref="A4:F4"/>
    <mergeCell ref="A5:F5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MONTHENTRY</vt:lpstr>
      <vt:lpstr>Sum &amp; FG</vt:lpstr>
      <vt:lpstr>State Details </vt:lpstr>
      <vt:lpstr>LG Details</vt:lpstr>
      <vt:lpstr>SumSum</vt:lpstr>
      <vt:lpstr>Ecology to States</vt:lpstr>
      <vt:lpstr>Ecology to LGCs</vt:lpstr>
      <vt:lpstr>ECOLOGY TO INDIVIDUAL LGCS</vt:lpstr>
      <vt:lpstr>acctmonth</vt:lpstr>
      <vt:lpstr>previuosmonth</vt:lpstr>
      <vt:lpstr>SumSum!Print_Area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Lucky Ogidan</cp:lastModifiedBy>
  <cp:lastPrinted>2024-04-26T11:23:00Z</cp:lastPrinted>
  <dcterms:created xsi:type="dcterms:W3CDTF">2003-11-12T08:54:00Z</dcterms:created>
  <dcterms:modified xsi:type="dcterms:W3CDTF">2024-06-03T16:07:32Z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BD0B322157484682A9F1CFBD1A67B887_13</vt:lpwstr>
  </property>
  <property fmtid="{D5CDD505-2E9C-101B-9397-08002B2CF9AE}" pid="3" name="KSOProductBuildVer">
    <vt:lpwstr>1033-12.2.0.16731</vt:lpwstr>
  </property>
</Properties>
</file>